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2.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181C45F-1279-4111-AD7A-986ED7C7F286}" xr6:coauthVersionLast="47" xr6:coauthVersionMax="47" xr10:uidLastSave="{00000000-0000-0000-0000-000000000000}"/>
  <bookViews>
    <workbookView xWindow="28680" yWindow="-120" windowWidth="29040" windowHeight="15720" tabRatio="898" activeTab="1" xr2:uid="{00000000-000D-0000-FFFF-FFFF00000000}"/>
  </bookViews>
  <sheets>
    <sheet name="申請前確認書" sheetId="2" r:id="rId1"/>
    <sheet name="表紙" sheetId="21" r:id="rId2"/>
    <sheet name="販１" sheetId="20" r:id="rId3"/>
    <sheet name="販２" sheetId="19" r:id="rId4"/>
    <sheet name="販３" sheetId="18" r:id="rId5"/>
    <sheet name="販４" sheetId="17" r:id="rId6"/>
    <sheet name="販５‐①" sheetId="16" r:id="rId7"/>
    <sheet name="販５‐②" sheetId="26" r:id="rId8"/>
    <sheet name="販６" sheetId="22" r:id="rId9"/>
    <sheet name="販7" sheetId="23" r:id="rId10"/>
    <sheet name="【SB】１～５" sheetId="3" r:id="rId11"/>
    <sheet name="【SB】６" sheetId="4" r:id="rId12"/>
    <sheet name="【SB】７" sheetId="5" r:id="rId13"/>
    <sheet name="【SB】8-1仮説検証費" sheetId="6" r:id="rId14"/>
    <sheet name="【SB】8-2設備等導入費" sheetId="10" r:id="rId15"/>
    <sheet name="【SB】8-3ﾃｽﾄﾏｰｹﾃｨﾝｸﾞ費" sheetId="7" r:id="rId16"/>
    <sheet name="【SB】8-4委託外注費" sheetId="8" r:id="rId17"/>
    <sheet name="【SB】8-5原材料・副資材費" sheetId="9" r:id="rId18"/>
    <sheet name="【SB】8-6展示会等参加費" sheetId="11" r:id="rId19"/>
    <sheet name="【SB】8-7広告費" sheetId="12" r:id="rId20"/>
    <sheet name="【SB】8-8ECｻｲﾄ出店" sheetId="13" r:id="rId21"/>
    <sheet name="【SB】8-9直接人件費" sheetId="14" r:id="rId22"/>
    <sheet name="【SU】１～５" sheetId="28" r:id="rId23"/>
    <sheet name="【SU】６" sheetId="29" r:id="rId24"/>
    <sheet name="【SU】７" sheetId="30" r:id="rId25"/>
    <sheet name="【SU】8-1仮説検証費" sheetId="31" r:id="rId26"/>
    <sheet name="【SU】8-2設備等導入費" sheetId="32" r:id="rId27"/>
    <sheet name="【SU】8-3ﾃｽﾄﾏｰｹﾃｨﾝｸﾞ費 " sheetId="33" r:id="rId28"/>
    <sheet name="【SU】8-4委託外注費 " sheetId="34" r:id="rId29"/>
    <sheet name="【SU】8-5原材料・副資材費 " sheetId="35" r:id="rId30"/>
    <sheet name="【SU】8-6展示会等参加費" sheetId="36" r:id="rId31"/>
    <sheet name="【SU】8-7広告費" sheetId="37" r:id="rId32"/>
    <sheet name="【SU】8-8ECｻｲﾄ出店" sheetId="38" r:id="rId33"/>
    <sheet name="【SU】8-9直接人件費" sheetId="39" r:id="rId34"/>
    <sheet name="人件費単価表" sheetId="15" r:id="rId35"/>
  </sheets>
  <externalReferences>
    <externalReference r:id="rId36"/>
    <externalReference r:id="rId37"/>
  </externalReferences>
  <definedNames>
    <definedName name="_9．資金支出明細" localSheetId="14">#REF!</definedName>
    <definedName name="_9．資金支出明細" localSheetId="15">#REF!</definedName>
    <definedName name="_9．資金支出明細" localSheetId="16">#REF!</definedName>
    <definedName name="_9．資金支出明細" localSheetId="17">#REF!</definedName>
    <definedName name="_9．資金支出明細" localSheetId="18">#REF!</definedName>
    <definedName name="_9．資金支出明細" localSheetId="19">#REF!</definedName>
    <definedName name="_9．資金支出明細" localSheetId="20">#REF!</definedName>
    <definedName name="_9．資金支出明細" localSheetId="26">#REF!</definedName>
    <definedName name="_9．資金支出明細" localSheetId="27">#REF!</definedName>
    <definedName name="_9．資金支出明細" localSheetId="28">#REF!</definedName>
    <definedName name="_9．資金支出明細" localSheetId="29">#REF!</definedName>
    <definedName name="_9．資金支出明細" localSheetId="30">#REF!</definedName>
    <definedName name="_9．資金支出明細" localSheetId="31">#REF!</definedName>
    <definedName name="_9．資金支出明細" localSheetId="32">#REF!</definedName>
    <definedName name="_9．資金支出明細">#REF!</definedName>
    <definedName name="ja" localSheetId="14">#REF!</definedName>
    <definedName name="ja" localSheetId="15">#REF!</definedName>
    <definedName name="ja" localSheetId="16">#REF!</definedName>
    <definedName name="ja" localSheetId="17">#REF!</definedName>
    <definedName name="ja" localSheetId="18">#REF!</definedName>
    <definedName name="ja" localSheetId="19">#REF!</definedName>
    <definedName name="ja" localSheetId="20">#REF!</definedName>
    <definedName name="ja" localSheetId="26">#REF!</definedName>
    <definedName name="ja" localSheetId="27">#REF!</definedName>
    <definedName name="ja" localSheetId="28">#REF!</definedName>
    <definedName name="ja" localSheetId="29">#REF!</definedName>
    <definedName name="ja" localSheetId="30">#REF!</definedName>
    <definedName name="ja" localSheetId="31">#REF!</definedName>
    <definedName name="ja" localSheetId="32">#REF!</definedName>
    <definedName name="ja">#REF!</definedName>
    <definedName name="kaidai" localSheetId="14">#REF!</definedName>
    <definedName name="kaidai" localSheetId="15">#REF!</definedName>
    <definedName name="kaidai" localSheetId="16">#REF!</definedName>
    <definedName name="kaidai" localSheetId="17">#REF!</definedName>
    <definedName name="kaidai" localSheetId="18">#REF!</definedName>
    <definedName name="kaidai" localSheetId="19">#REF!</definedName>
    <definedName name="kaidai" localSheetId="20">#REF!</definedName>
    <definedName name="kaidai" localSheetId="26">#REF!</definedName>
    <definedName name="kaidai" localSheetId="27">#REF!</definedName>
    <definedName name="kaidai" localSheetId="28">#REF!</definedName>
    <definedName name="kaidai" localSheetId="29">#REF!</definedName>
    <definedName name="kaidai" localSheetId="30">#REF!</definedName>
    <definedName name="kaidai" localSheetId="31">#REF!</definedName>
    <definedName name="kaidai" localSheetId="32">#REF!</definedName>
    <definedName name="kaidai">#REF!</definedName>
    <definedName name="koukoku" localSheetId="14">#REF!</definedName>
    <definedName name="koukoku" localSheetId="15">#REF!</definedName>
    <definedName name="koukoku" localSheetId="16">#REF!</definedName>
    <definedName name="koukoku" localSheetId="17">#REF!</definedName>
    <definedName name="koukoku" localSheetId="18">#REF!</definedName>
    <definedName name="koukoku" localSheetId="19">#REF!</definedName>
    <definedName name="koukoku" localSheetId="20">#REF!</definedName>
    <definedName name="koukoku" localSheetId="26">#REF!</definedName>
    <definedName name="koukoku" localSheetId="27">#REF!</definedName>
    <definedName name="koukoku" localSheetId="28">#REF!</definedName>
    <definedName name="koukoku" localSheetId="29">#REF!</definedName>
    <definedName name="koukoku" localSheetId="30">#REF!</definedName>
    <definedName name="koukoku" localSheetId="31">#REF!</definedName>
    <definedName name="koukoku" localSheetId="32">#REF!</definedName>
    <definedName name="koukoku">#REF!</definedName>
    <definedName name="_xlnm.Print_Area" localSheetId="10">'【SB】１～５'!$A$1:$X$29</definedName>
    <definedName name="_xlnm.Print_Area" localSheetId="11">【SB】６!$A$1:$L$43</definedName>
    <definedName name="_xlnm.Print_Area" localSheetId="12">【SB】７!$A$1:$G$37</definedName>
    <definedName name="_xlnm.Print_Area" localSheetId="22">'【SU】１～５'!$A$1:$X$29</definedName>
    <definedName name="_xlnm.Print_Area" localSheetId="23">【SU】６!$A$1:$L$43</definedName>
    <definedName name="_xlnm.Print_Area" localSheetId="24">【SU】７!$A$1:$G$37</definedName>
    <definedName name="_xlnm.Print_Area" localSheetId="0">申請前確認書!$A$1:$Y$34</definedName>
    <definedName name="_xlnm.Print_Area" localSheetId="1">表紙!$A$1:$X$37</definedName>
    <definedName name="_xlnm.Print_Titles" localSheetId="11">【SB】６!$1:$15</definedName>
    <definedName name="_xlnm.Print_Titles" localSheetId="23">【SU】６!$1:$15</definedName>
    <definedName name="q" localSheetId="14">#REF!</definedName>
    <definedName name="q" localSheetId="15">#REF!</definedName>
    <definedName name="q" localSheetId="16">#REF!</definedName>
    <definedName name="q" localSheetId="17">#REF!</definedName>
    <definedName name="q" localSheetId="18">#REF!</definedName>
    <definedName name="q" localSheetId="19">#REF!</definedName>
    <definedName name="q" localSheetId="20">#REF!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31">#REF!</definedName>
    <definedName name="q" localSheetId="32">#REF!</definedName>
    <definedName name="q">#REF!</definedName>
    <definedName name="S_公務〈他に分類されるものを除く〉" localSheetId="14">'[1]１申請者概要２セミナー３申請状況'!#REF!</definedName>
    <definedName name="S_公務〈他に分類されるものを除く〉" localSheetId="15">'[1]１申請者概要２セミナー３申請状況'!#REF!</definedName>
    <definedName name="S_公務〈他に分類されるものを除く〉" localSheetId="16">'[1]１申請者概要２セミナー３申請状況'!#REF!</definedName>
    <definedName name="S_公務〈他に分類されるものを除く〉" localSheetId="17">'[1]１申請者概要２セミナー３申請状況'!#REF!</definedName>
    <definedName name="S_公務〈他に分類されるものを除く〉" localSheetId="18">'[1]１申請者概要２セミナー３申請状況'!#REF!</definedName>
    <definedName name="S_公務〈他に分類されるものを除く〉" localSheetId="19">'[1]１申請者概要２セミナー３申請状況'!#REF!</definedName>
    <definedName name="S_公務〈他に分類されるものを除く〉" localSheetId="20">'[1]１申請者概要２セミナー３申請状況'!#REF!</definedName>
    <definedName name="S_公務〈他に分類されるものを除く〉" localSheetId="26">'[1]１申請者概要２セミナー３申請状況'!#REF!</definedName>
    <definedName name="S_公務〈他に分類されるものを除く〉" localSheetId="27">'[1]１申請者概要２セミナー３申請状況'!#REF!</definedName>
    <definedName name="S_公務〈他に分類されるものを除く〉" localSheetId="28">'[1]１申請者概要２セミナー３申請状況'!#REF!</definedName>
    <definedName name="S_公務〈他に分類されるものを除く〉" localSheetId="29">'[1]１申請者概要２セミナー３申請状況'!#REF!</definedName>
    <definedName name="S_公務〈他に分類されるものを除く〉" localSheetId="30">'[1]１申請者概要２セミナー３申請状況'!#REF!</definedName>
    <definedName name="S_公務〈他に分類されるものを除く〉" localSheetId="31">'[1]１申請者概要２セミナー３申請状況'!#REF!</definedName>
    <definedName name="S_公務〈他に分類されるものを除く〉" localSheetId="32">'[1]１申請者概要２セミナー３申請状況'!#REF!</definedName>
    <definedName name="S_公務〈他に分類されるものを除く〉">'[1]１申請者概要２セミナー３申請状況'!#REF!</definedName>
    <definedName name="T_分類不能の産業" localSheetId="14">'[1]１申請者概要２セミナー３申請状況'!#REF!</definedName>
    <definedName name="T_分類不能の産業" localSheetId="15">'[1]１申請者概要２セミナー３申請状況'!#REF!</definedName>
    <definedName name="T_分類不能の産業" localSheetId="16">'[1]１申請者概要２セミナー３申請状況'!#REF!</definedName>
    <definedName name="T_分類不能の産業" localSheetId="17">'[1]１申請者概要２セミナー３申請状況'!#REF!</definedName>
    <definedName name="T_分類不能の産業" localSheetId="18">'[1]１申請者概要２セミナー３申請状況'!#REF!</definedName>
    <definedName name="T_分類不能の産業" localSheetId="19">'[1]１申請者概要２セミナー３申請状況'!#REF!</definedName>
    <definedName name="T_分類不能の産業" localSheetId="20">'[1]１申請者概要２セミナー３申請状況'!#REF!</definedName>
    <definedName name="T_分類不能の産業" localSheetId="26">'[1]１申請者概要２セミナー３申請状況'!#REF!</definedName>
    <definedName name="T_分類不能の産業" localSheetId="27">'[1]１申請者概要２セミナー３申請状況'!#REF!</definedName>
    <definedName name="T_分類不能の産業" localSheetId="28">'[1]１申請者概要２セミナー３申請状況'!#REF!</definedName>
    <definedName name="T_分類不能の産業" localSheetId="29">'[1]１申請者概要２セミナー３申請状況'!#REF!</definedName>
    <definedName name="T_分類不能の産業" localSheetId="30">'[1]１申請者概要２セミナー３申請状況'!#REF!</definedName>
    <definedName name="T_分類不能の産業" localSheetId="31">'[1]１申請者概要２セミナー３申請状況'!#REF!</definedName>
    <definedName name="T_分類不能の産業" localSheetId="32">'[1]１申請者概要２セミナー３申請状況'!#REF!</definedName>
    <definedName name="T_分類不能の産業">'[1]１申請者概要２セミナー３申請状況'!#REF!</definedName>
    <definedName name="ｚ" localSheetId="14">#REF!</definedName>
    <definedName name="ｚ" localSheetId="15">#REF!</definedName>
    <definedName name="ｚ" localSheetId="16">#REF!</definedName>
    <definedName name="ｚ" localSheetId="17">#REF!</definedName>
    <definedName name="ｚ" localSheetId="18">#REF!</definedName>
    <definedName name="ｚ" localSheetId="19">#REF!</definedName>
    <definedName name="ｚ" localSheetId="20">#REF!</definedName>
    <definedName name="ｚ" localSheetId="26">#REF!</definedName>
    <definedName name="ｚ" localSheetId="27">#REF!</definedName>
    <definedName name="ｚ" localSheetId="28">#REF!</definedName>
    <definedName name="ｚ" localSheetId="29">#REF!</definedName>
    <definedName name="ｚ" localSheetId="30">#REF!</definedName>
    <definedName name="ｚ" localSheetId="31">#REF!</definedName>
    <definedName name="ｚ" localSheetId="32">#REF!</definedName>
    <definedName name="ｚ">#REF!</definedName>
    <definedName name="サービス業" localSheetId="14">#REF!</definedName>
    <definedName name="サービス業" localSheetId="15">#REF!</definedName>
    <definedName name="サービス業" localSheetId="16">#REF!</definedName>
    <definedName name="サービス業" localSheetId="17">#REF!</definedName>
    <definedName name="サービス業" localSheetId="18">#REF!</definedName>
    <definedName name="サービス業" localSheetId="19">#REF!</definedName>
    <definedName name="サービス業" localSheetId="20">#REF!</definedName>
    <definedName name="サービス業" localSheetId="26">#REF!</definedName>
    <definedName name="サービス業" localSheetId="27">#REF!</definedName>
    <definedName name="サービス業" localSheetId="28">#REF!</definedName>
    <definedName name="サービス業" localSheetId="29">#REF!</definedName>
    <definedName name="サービス業" localSheetId="30">#REF!</definedName>
    <definedName name="サービス業" localSheetId="31">#REF!</definedName>
    <definedName name="サービス業" localSheetId="32">#REF!</definedName>
    <definedName name="サービス業">#REF!</definedName>
    <definedName name="サンプル" localSheetId="14">#REF!</definedName>
    <definedName name="サンプル" localSheetId="15">#REF!</definedName>
    <definedName name="サンプル" localSheetId="16">#REF!</definedName>
    <definedName name="サンプル" localSheetId="17">#REF!</definedName>
    <definedName name="サンプル" localSheetId="18">#REF!</definedName>
    <definedName name="サンプル" localSheetId="19">#REF!</definedName>
    <definedName name="サンプル" localSheetId="20">#REF!</definedName>
    <definedName name="サンプル" localSheetId="26">#REF!</definedName>
    <definedName name="サンプル" localSheetId="27">#REF!</definedName>
    <definedName name="サンプル" localSheetId="28">#REF!</definedName>
    <definedName name="サンプル" localSheetId="29">#REF!</definedName>
    <definedName name="サンプル" localSheetId="30">#REF!</definedName>
    <definedName name="サンプル" localSheetId="31">#REF!</definedName>
    <definedName name="サンプル" localSheetId="32">#REF!</definedName>
    <definedName name="サンプル">#REF!</definedName>
    <definedName name="卸売業" localSheetId="14">#REF!</definedName>
    <definedName name="卸売業" localSheetId="15">#REF!</definedName>
    <definedName name="卸売業" localSheetId="16">#REF!</definedName>
    <definedName name="卸売業" localSheetId="17">#REF!</definedName>
    <definedName name="卸売業" localSheetId="18">#REF!</definedName>
    <definedName name="卸売業" localSheetId="19">#REF!</definedName>
    <definedName name="卸売業" localSheetId="20">#REF!</definedName>
    <definedName name="卸売業" localSheetId="26">#REF!</definedName>
    <definedName name="卸売業" localSheetId="27">#REF!</definedName>
    <definedName name="卸売業" localSheetId="28">#REF!</definedName>
    <definedName name="卸売業" localSheetId="29">#REF!</definedName>
    <definedName name="卸売業" localSheetId="30">#REF!</definedName>
    <definedName name="卸売業" localSheetId="31">#REF!</definedName>
    <definedName name="卸売業" localSheetId="32">#REF!</definedName>
    <definedName name="卸売業">#REF!</definedName>
    <definedName name="海外" localSheetId="14">#REF!</definedName>
    <definedName name="海外" localSheetId="15">#REF!</definedName>
    <definedName name="海外" localSheetId="16">#REF!</definedName>
    <definedName name="海外" localSheetId="17">#REF!</definedName>
    <definedName name="海外" localSheetId="18">#REF!</definedName>
    <definedName name="海外" localSheetId="19">#REF!</definedName>
    <definedName name="海外" localSheetId="20">#REF!</definedName>
    <definedName name="海外" localSheetId="26">#REF!</definedName>
    <definedName name="海外" localSheetId="27">#REF!</definedName>
    <definedName name="海外" localSheetId="28">#REF!</definedName>
    <definedName name="海外" localSheetId="29">#REF!</definedName>
    <definedName name="海外" localSheetId="30">#REF!</definedName>
    <definedName name="海外" localSheetId="31">#REF!</definedName>
    <definedName name="海外" localSheetId="32">#REF!</definedName>
    <definedName name="海外">#REF!</definedName>
    <definedName name="雑役・事務">'[2]個人別時間-入力'!$E$3</definedName>
    <definedName name="種別" localSheetId="14">#REF!</definedName>
    <definedName name="種別" localSheetId="15">#REF!</definedName>
    <definedName name="種別" localSheetId="16">#REF!</definedName>
    <definedName name="種別" localSheetId="17">#REF!</definedName>
    <definedName name="種別" localSheetId="18">#REF!</definedName>
    <definedName name="種別" localSheetId="19">#REF!</definedName>
    <definedName name="種別" localSheetId="20">#REF!</definedName>
    <definedName name="種別" localSheetId="26">#REF!</definedName>
    <definedName name="種別" localSheetId="27">#REF!</definedName>
    <definedName name="種別" localSheetId="28">#REF!</definedName>
    <definedName name="種別" localSheetId="29">#REF!</definedName>
    <definedName name="種別" localSheetId="30">#REF!</definedName>
    <definedName name="種別" localSheetId="31">#REF!</definedName>
    <definedName name="種別" localSheetId="32">#REF!</definedName>
    <definedName name="種別">#REF!</definedName>
    <definedName name="助成事業のフロー・スケジュール" localSheetId="14">#REF!</definedName>
    <definedName name="助成事業のフロー・スケジュール" localSheetId="15">#REF!</definedName>
    <definedName name="助成事業のフロー・スケジュール" localSheetId="16">#REF!</definedName>
    <definedName name="助成事業のフロー・スケジュール" localSheetId="17">#REF!</definedName>
    <definedName name="助成事業のフロー・スケジュール" localSheetId="18">#REF!</definedName>
    <definedName name="助成事業のフロー・スケジュール" localSheetId="19">#REF!</definedName>
    <definedName name="助成事業のフロー・スケジュール" localSheetId="20">#REF!</definedName>
    <definedName name="助成事業のフロー・スケジュール" localSheetId="26">#REF!</definedName>
    <definedName name="助成事業のフロー・スケジュール" localSheetId="27">#REF!</definedName>
    <definedName name="助成事業のフロー・スケジュール" localSheetId="28">#REF!</definedName>
    <definedName name="助成事業のフロー・スケジュール" localSheetId="29">#REF!</definedName>
    <definedName name="助成事業のフロー・スケジュール" localSheetId="30">#REF!</definedName>
    <definedName name="助成事業のフロー・スケジュール" localSheetId="31">#REF!</definedName>
    <definedName name="助成事業のフロー・スケジュール" localSheetId="32">#REF!</definedName>
    <definedName name="助成事業のフロー・スケジュール">#REF!</definedName>
    <definedName name="小売業" localSheetId="14">#REF!</definedName>
    <definedName name="小売業" localSheetId="15">#REF!</definedName>
    <definedName name="小売業" localSheetId="16">#REF!</definedName>
    <definedName name="小売業" localSheetId="17">#REF!</definedName>
    <definedName name="小売業" localSheetId="18">#REF!</definedName>
    <definedName name="小売業" localSheetId="19">#REF!</definedName>
    <definedName name="小売業" localSheetId="20">#REF!</definedName>
    <definedName name="小売業" localSheetId="26">#REF!</definedName>
    <definedName name="小売業" localSheetId="27">#REF!</definedName>
    <definedName name="小売業" localSheetId="28">#REF!</definedName>
    <definedName name="小売業" localSheetId="29">#REF!</definedName>
    <definedName name="小売業" localSheetId="30">#REF!</definedName>
    <definedName name="小売業" localSheetId="31">#REF!</definedName>
    <definedName name="小売業" localSheetId="32">#REF!</definedName>
    <definedName name="小売業">#REF!</definedName>
    <definedName name="製造業その他" localSheetId="14">#REF!</definedName>
    <definedName name="製造業その他" localSheetId="15">#REF!</definedName>
    <definedName name="製造業その他" localSheetId="16">#REF!</definedName>
    <definedName name="製造業その他" localSheetId="17">#REF!</definedName>
    <definedName name="製造業その他" localSheetId="18">#REF!</definedName>
    <definedName name="製造業その他" localSheetId="19">#REF!</definedName>
    <definedName name="製造業その他" localSheetId="20">#REF!</definedName>
    <definedName name="製造業その他" localSheetId="26">#REF!</definedName>
    <definedName name="製造業その他" localSheetId="27">#REF!</definedName>
    <definedName name="製造業その他" localSheetId="28">#REF!</definedName>
    <definedName name="製造業その他" localSheetId="29">#REF!</definedName>
    <definedName name="製造業その他" localSheetId="30">#REF!</definedName>
    <definedName name="製造業その他" localSheetId="31">#REF!</definedName>
    <definedName name="製造業その他" localSheetId="32">#REF!</definedName>
    <definedName name="製造業その他">#REF!</definedName>
    <definedName name="大分類">'[1]１申請者概要２セミナー３申請状況'!$AG$5:$AG$22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3" l="1"/>
  <c r="E13" i="30"/>
  <c r="D13" i="30"/>
  <c r="E12" i="30"/>
  <c r="D12" i="30"/>
  <c r="E11" i="30"/>
  <c r="D11" i="30"/>
  <c r="E10" i="30"/>
  <c r="F10" i="30" s="1"/>
  <c r="D10" i="30"/>
  <c r="E9" i="30"/>
  <c r="D9" i="30"/>
  <c r="D6" i="5"/>
  <c r="N6" i="21"/>
  <c r="N8" i="21"/>
  <c r="F28" i="39"/>
  <c r="I28" i="39" s="1"/>
  <c r="H28" i="39" s="1"/>
  <c r="A28" i="39"/>
  <c r="F27" i="39"/>
  <c r="I27" i="39" s="1"/>
  <c r="H27" i="39" s="1"/>
  <c r="A27" i="39"/>
  <c r="F26" i="39"/>
  <c r="I26" i="39" s="1"/>
  <c r="H26" i="39" s="1"/>
  <c r="A26" i="39"/>
  <c r="F25" i="39"/>
  <c r="I25" i="39" s="1"/>
  <c r="H25" i="39" s="1"/>
  <c r="A25" i="39"/>
  <c r="F24" i="39"/>
  <c r="I24" i="39" s="1"/>
  <c r="H24" i="39" s="1"/>
  <c r="A24" i="39"/>
  <c r="F23" i="39"/>
  <c r="I23" i="39" s="1"/>
  <c r="H23" i="39" s="1"/>
  <c r="A23" i="39"/>
  <c r="F22" i="39"/>
  <c r="I22" i="39" s="1"/>
  <c r="H22" i="39" s="1"/>
  <c r="A22" i="39"/>
  <c r="F21" i="39"/>
  <c r="I21" i="39" s="1"/>
  <c r="H21" i="39" s="1"/>
  <c r="A21" i="39"/>
  <c r="F20" i="39"/>
  <c r="I20" i="39" s="1"/>
  <c r="A20" i="39"/>
  <c r="F19" i="39"/>
  <c r="I19" i="39" s="1"/>
  <c r="H19" i="39" s="1"/>
  <c r="A19" i="39"/>
  <c r="J14" i="39"/>
  <c r="I14" i="39"/>
  <c r="H14" i="39"/>
  <c r="A14" i="39"/>
  <c r="J13" i="39"/>
  <c r="I13" i="39"/>
  <c r="H13" i="39" s="1"/>
  <c r="A13" i="39"/>
  <c r="J12" i="39"/>
  <c r="I12" i="39"/>
  <c r="H12" i="39"/>
  <c r="A12" i="39"/>
  <c r="J11" i="39"/>
  <c r="I11" i="39"/>
  <c r="H11" i="39"/>
  <c r="A11" i="39"/>
  <c r="J10" i="39"/>
  <c r="I10" i="39"/>
  <c r="H10" i="39" s="1"/>
  <c r="A10" i="39"/>
  <c r="J9" i="39"/>
  <c r="I9" i="39"/>
  <c r="H9" i="39"/>
  <c r="A9" i="39"/>
  <c r="J8" i="39"/>
  <c r="I8" i="39"/>
  <c r="H8" i="39"/>
  <c r="A8" i="39"/>
  <c r="J7" i="39"/>
  <c r="I7" i="39"/>
  <c r="H7" i="39" s="1"/>
  <c r="A7" i="39"/>
  <c r="J6" i="39"/>
  <c r="I6" i="39"/>
  <c r="H6" i="39"/>
  <c r="A6" i="39"/>
  <c r="J5" i="39"/>
  <c r="I5" i="39"/>
  <c r="I15" i="39" s="1"/>
  <c r="A5" i="39"/>
  <c r="H8" i="38"/>
  <c r="F8" i="38"/>
  <c r="E8" i="38"/>
  <c r="H7" i="38"/>
  <c r="F7" i="38"/>
  <c r="E7" i="38"/>
  <c r="H6" i="38"/>
  <c r="F6" i="38"/>
  <c r="E6" i="38"/>
  <c r="H5" i="38"/>
  <c r="F5" i="38"/>
  <c r="F9" i="38" s="1"/>
  <c r="H4" i="38"/>
  <c r="F4" i="38"/>
  <c r="E4" i="38"/>
  <c r="H14" i="37"/>
  <c r="J13" i="37"/>
  <c r="H13" i="37"/>
  <c r="G13" i="37"/>
  <c r="J12" i="37"/>
  <c r="H12" i="37"/>
  <c r="G12" i="37" s="1"/>
  <c r="J11" i="37"/>
  <c r="H11" i="37"/>
  <c r="G11" i="37"/>
  <c r="J10" i="37"/>
  <c r="H10" i="37"/>
  <c r="G10" i="37"/>
  <c r="J9" i="37"/>
  <c r="H9" i="37"/>
  <c r="G9" i="37"/>
  <c r="J8" i="37"/>
  <c r="H8" i="37"/>
  <c r="G8" i="37" s="1"/>
  <c r="J7" i="37"/>
  <c r="H7" i="37"/>
  <c r="G7" i="37"/>
  <c r="J6" i="37"/>
  <c r="H6" i="37"/>
  <c r="G6" i="37"/>
  <c r="J5" i="37"/>
  <c r="H5" i="37"/>
  <c r="G5" i="37"/>
  <c r="J4" i="37"/>
  <c r="H4" i="37"/>
  <c r="G4" i="37" s="1"/>
  <c r="K18" i="36"/>
  <c r="I18" i="36"/>
  <c r="H18" i="36" s="1"/>
  <c r="A18" i="36"/>
  <c r="K17" i="36"/>
  <c r="I17" i="36"/>
  <c r="H17" i="36"/>
  <c r="A17" i="36"/>
  <c r="K16" i="36"/>
  <c r="I16" i="36"/>
  <c r="H16" i="36"/>
  <c r="A16" i="36"/>
  <c r="K15" i="36"/>
  <c r="I15" i="36"/>
  <c r="H15" i="36" s="1"/>
  <c r="A15" i="36"/>
  <c r="K14" i="36"/>
  <c r="I14" i="36"/>
  <c r="H14" i="36"/>
  <c r="A14" i="36"/>
  <c r="K13" i="36"/>
  <c r="I13" i="36"/>
  <c r="H13" i="36"/>
  <c r="A13" i="36"/>
  <c r="K12" i="36"/>
  <c r="I12" i="36"/>
  <c r="H12" i="36" s="1"/>
  <c r="A12" i="36"/>
  <c r="K11" i="36"/>
  <c r="I11" i="36"/>
  <c r="H11" i="36"/>
  <c r="A11" i="36"/>
  <c r="K10" i="36"/>
  <c r="I10" i="36"/>
  <c r="H10" i="36"/>
  <c r="A10" i="36"/>
  <c r="K9" i="36"/>
  <c r="I9" i="36"/>
  <c r="H9" i="36" s="1"/>
  <c r="A9" i="36"/>
  <c r="K8" i="36"/>
  <c r="I8" i="36"/>
  <c r="H8" i="36"/>
  <c r="A8" i="36"/>
  <c r="K7" i="36"/>
  <c r="I7" i="36"/>
  <c r="H7" i="36"/>
  <c r="A7" i="36"/>
  <c r="K6" i="36"/>
  <c r="I6" i="36"/>
  <c r="H6" i="36" s="1"/>
  <c r="A6" i="36"/>
  <c r="K5" i="36"/>
  <c r="I5" i="36"/>
  <c r="H5" i="36"/>
  <c r="A5" i="36"/>
  <c r="K4" i="36"/>
  <c r="I4" i="36"/>
  <c r="H4" i="36"/>
  <c r="A4" i="36"/>
  <c r="K18" i="35"/>
  <c r="I18" i="35"/>
  <c r="H18" i="35" s="1"/>
  <c r="A18" i="35"/>
  <c r="K17" i="35"/>
  <c r="I17" i="35"/>
  <c r="H17" i="35"/>
  <c r="A17" i="35"/>
  <c r="K16" i="35"/>
  <c r="I16" i="35"/>
  <c r="H16" i="35" s="1"/>
  <c r="A16" i="35"/>
  <c r="K15" i="35"/>
  <c r="I15" i="35"/>
  <c r="H15" i="35" s="1"/>
  <c r="A15" i="35"/>
  <c r="K14" i="35"/>
  <c r="I14" i="35"/>
  <c r="H14" i="35"/>
  <c r="A14" i="35"/>
  <c r="K13" i="35"/>
  <c r="I13" i="35"/>
  <c r="H13" i="35" s="1"/>
  <c r="A13" i="35"/>
  <c r="K12" i="35"/>
  <c r="I12" i="35"/>
  <c r="H12" i="35" s="1"/>
  <c r="A12" i="35"/>
  <c r="K11" i="35"/>
  <c r="I11" i="35"/>
  <c r="H11" i="35"/>
  <c r="A11" i="35"/>
  <c r="K10" i="35"/>
  <c r="I10" i="35"/>
  <c r="H10" i="35" s="1"/>
  <c r="A10" i="35"/>
  <c r="K9" i="35"/>
  <c r="I9" i="35"/>
  <c r="H9" i="35" s="1"/>
  <c r="A9" i="35"/>
  <c r="K8" i="35"/>
  <c r="I8" i="35"/>
  <c r="H8" i="35"/>
  <c r="A8" i="35"/>
  <c r="K7" i="35"/>
  <c r="I7" i="35"/>
  <c r="H7" i="35" s="1"/>
  <c r="A7" i="35"/>
  <c r="K6" i="35"/>
  <c r="I6" i="35"/>
  <c r="H6" i="35" s="1"/>
  <c r="A6" i="35"/>
  <c r="K5" i="35"/>
  <c r="I5" i="35"/>
  <c r="H5" i="35"/>
  <c r="A5" i="35"/>
  <c r="K4" i="35"/>
  <c r="I4" i="35"/>
  <c r="I19" i="35" s="1"/>
  <c r="A4" i="35"/>
  <c r="J18" i="34"/>
  <c r="H18" i="34"/>
  <c r="G18" i="34" s="1"/>
  <c r="J17" i="34"/>
  <c r="H17" i="34"/>
  <c r="G17" i="34"/>
  <c r="J16" i="34"/>
  <c r="H16" i="34"/>
  <c r="G16" i="34"/>
  <c r="J15" i="34"/>
  <c r="H15" i="34"/>
  <c r="G15" i="34"/>
  <c r="J14" i="34"/>
  <c r="H14" i="34"/>
  <c r="G14" i="34" s="1"/>
  <c r="J13" i="34"/>
  <c r="H13" i="34"/>
  <c r="G13" i="34"/>
  <c r="J12" i="34"/>
  <c r="H12" i="34"/>
  <c r="G12" i="34"/>
  <c r="J11" i="34"/>
  <c r="H11" i="34"/>
  <c r="G11" i="34"/>
  <c r="J10" i="34"/>
  <c r="H10" i="34"/>
  <c r="G10" i="34" s="1"/>
  <c r="J9" i="34"/>
  <c r="H9" i="34"/>
  <c r="G9" i="34"/>
  <c r="J8" i="34"/>
  <c r="H8" i="34"/>
  <c r="G8" i="34"/>
  <c r="J7" i="34"/>
  <c r="H7" i="34"/>
  <c r="G7" i="34"/>
  <c r="J6" i="34"/>
  <c r="H6" i="34"/>
  <c r="G6" i="34" s="1"/>
  <c r="G19" i="34" s="1"/>
  <c r="J5" i="34"/>
  <c r="H5" i="34"/>
  <c r="G5" i="34"/>
  <c r="J4" i="34"/>
  <c r="H4" i="34"/>
  <c r="G4" i="34"/>
  <c r="J18" i="33"/>
  <c r="H18" i="33"/>
  <c r="G18" i="33" s="1"/>
  <c r="J17" i="33"/>
  <c r="H17" i="33"/>
  <c r="G17" i="33" s="1"/>
  <c r="J16" i="33"/>
  <c r="H16" i="33"/>
  <c r="G16" i="33" s="1"/>
  <c r="J15" i="33"/>
  <c r="H15" i="33"/>
  <c r="G15" i="33" s="1"/>
  <c r="J14" i="33"/>
  <c r="H14" i="33"/>
  <c r="G14" i="33" s="1"/>
  <c r="J13" i="33"/>
  <c r="H13" i="33"/>
  <c r="G13" i="33" s="1"/>
  <c r="J12" i="33"/>
  <c r="H12" i="33"/>
  <c r="G12" i="33" s="1"/>
  <c r="J11" i="33"/>
  <c r="H11" i="33"/>
  <c r="G11" i="33" s="1"/>
  <c r="J10" i="33"/>
  <c r="H10" i="33"/>
  <c r="G10" i="33" s="1"/>
  <c r="J9" i="33"/>
  <c r="H9" i="33"/>
  <c r="G9" i="33" s="1"/>
  <c r="J8" i="33"/>
  <c r="H8" i="33"/>
  <c r="G8" i="33" s="1"/>
  <c r="J7" i="33"/>
  <c r="H7" i="33"/>
  <c r="G7" i="33" s="1"/>
  <c r="J6" i="33"/>
  <c r="H6" i="33"/>
  <c r="J5" i="33"/>
  <c r="H5" i="33"/>
  <c r="G5" i="33" s="1"/>
  <c r="J4" i="33"/>
  <c r="H4" i="33"/>
  <c r="L19" i="32"/>
  <c r="J19" i="32"/>
  <c r="I19" i="32" s="1"/>
  <c r="L18" i="32"/>
  <c r="J18" i="32"/>
  <c r="I18" i="32"/>
  <c r="L17" i="32"/>
  <c r="J17" i="32"/>
  <c r="I17" i="32"/>
  <c r="L16" i="32"/>
  <c r="J16" i="32"/>
  <c r="I16" i="32"/>
  <c r="L15" i="32"/>
  <c r="J15" i="32"/>
  <c r="I15" i="32" s="1"/>
  <c r="L14" i="32"/>
  <c r="J14" i="32"/>
  <c r="I14" i="32"/>
  <c r="L13" i="32"/>
  <c r="J13" i="32"/>
  <c r="I13" i="32"/>
  <c r="L12" i="32"/>
  <c r="J12" i="32"/>
  <c r="I12" i="32"/>
  <c r="L11" i="32"/>
  <c r="J11" i="32"/>
  <c r="I11" i="32" s="1"/>
  <c r="L10" i="32"/>
  <c r="J10" i="32"/>
  <c r="I10" i="32"/>
  <c r="L9" i="32"/>
  <c r="J9" i="32"/>
  <c r="I9" i="32"/>
  <c r="L8" i="32"/>
  <c r="J8" i="32"/>
  <c r="I8" i="32"/>
  <c r="L7" i="32"/>
  <c r="J7" i="32"/>
  <c r="I7" i="32" s="1"/>
  <c r="L6" i="32"/>
  <c r="J6" i="32"/>
  <c r="I6" i="32"/>
  <c r="L5" i="32"/>
  <c r="J5" i="32"/>
  <c r="I5" i="32"/>
  <c r="J19" i="31"/>
  <c r="H19" i="31"/>
  <c r="G19" i="31"/>
  <c r="J18" i="31"/>
  <c r="H18" i="31"/>
  <c r="G18" i="31"/>
  <c r="J17" i="31"/>
  <c r="H17" i="31"/>
  <c r="G17" i="31"/>
  <c r="J16" i="31"/>
  <c r="H16" i="31"/>
  <c r="G16" i="31"/>
  <c r="J15" i="31"/>
  <c r="H15" i="31"/>
  <c r="G15" i="31"/>
  <c r="J14" i="31"/>
  <c r="H14" i="31"/>
  <c r="G14" i="31"/>
  <c r="J13" i="31"/>
  <c r="H13" i="31"/>
  <c r="G13" i="31"/>
  <c r="J12" i="31"/>
  <c r="H12" i="31"/>
  <c r="G12" i="31"/>
  <c r="J11" i="31"/>
  <c r="H11" i="31"/>
  <c r="G11" i="31"/>
  <c r="J10" i="31"/>
  <c r="H10" i="31"/>
  <c r="G10" i="31"/>
  <c r="J9" i="31"/>
  <c r="H9" i="31"/>
  <c r="G9" i="31"/>
  <c r="J8" i="31"/>
  <c r="H8" i="31"/>
  <c r="G8" i="31"/>
  <c r="J7" i="31"/>
  <c r="H7" i="31"/>
  <c r="G7" i="31"/>
  <c r="J6" i="31"/>
  <c r="H6" i="31"/>
  <c r="G6" i="31" s="1"/>
  <c r="J5" i="31"/>
  <c r="H5" i="31"/>
  <c r="D27" i="30"/>
  <c r="F13" i="30"/>
  <c r="F12" i="30"/>
  <c r="F9" i="30"/>
  <c r="H19" i="33" l="1"/>
  <c r="E8" i="30" s="1"/>
  <c r="F8" i="30" s="1"/>
  <c r="G4" i="33"/>
  <c r="G19" i="33" s="1"/>
  <c r="D8" i="30" s="1"/>
  <c r="H5" i="39"/>
  <c r="H15" i="39" s="1"/>
  <c r="H20" i="31"/>
  <c r="E6" i="30" s="1"/>
  <c r="G5" i="31"/>
  <c r="G20" i="31" s="1"/>
  <c r="D6" i="30" s="1"/>
  <c r="F11" i="30"/>
  <c r="H20" i="39"/>
  <c r="H29" i="39" s="1"/>
  <c r="I29" i="39"/>
  <c r="E5" i="38"/>
  <c r="E9" i="38" s="1"/>
  <c r="G14" i="37"/>
  <c r="H19" i="36"/>
  <c r="I19" i="36"/>
  <c r="H4" i="35"/>
  <c r="H19" i="35" s="1"/>
  <c r="H19" i="34"/>
  <c r="I20" i="32"/>
  <c r="D7" i="30" s="1"/>
  <c r="J20" i="32"/>
  <c r="E7" i="30" s="1"/>
  <c r="F7" i="30" s="1"/>
  <c r="P11" i="21"/>
  <c r="W2" i="21"/>
  <c r="U2" i="21"/>
  <c r="S2" i="21"/>
  <c r="E14" i="30" l="1"/>
  <c r="F14" i="30" s="1"/>
  <c r="D14" i="30"/>
  <c r="D16" i="30" s="1"/>
  <c r="F6" i="30"/>
  <c r="J4" i="7"/>
  <c r="L5" i="10"/>
  <c r="J5" i="7"/>
  <c r="J6" i="7"/>
  <c r="J7" i="7"/>
  <c r="J8" i="7"/>
  <c r="J9" i="7"/>
  <c r="J10" i="7"/>
  <c r="J11" i="7"/>
  <c r="J12" i="7"/>
  <c r="J13" i="7"/>
  <c r="J14" i="7"/>
  <c r="J15" i="7"/>
  <c r="J16" i="7"/>
  <c r="J17" i="7"/>
  <c r="J18" i="7"/>
  <c r="J6" i="6"/>
  <c r="J7" i="6"/>
  <c r="J8" i="6"/>
  <c r="J9" i="6"/>
  <c r="J10" i="6"/>
  <c r="J11" i="6"/>
  <c r="J12" i="6"/>
  <c r="J13" i="6"/>
  <c r="J14" i="6"/>
  <c r="J15" i="6"/>
  <c r="J16" i="6"/>
  <c r="J17" i="6"/>
  <c r="J18" i="6"/>
  <c r="J19" i="6"/>
  <c r="J5" i="6"/>
  <c r="F20" i="14"/>
  <c r="F21" i="14"/>
  <c r="F22" i="14"/>
  <c r="F23" i="14"/>
  <c r="F24" i="14"/>
  <c r="F25" i="14"/>
  <c r="F26" i="14"/>
  <c r="F27" i="14"/>
  <c r="F28" i="14"/>
  <c r="F19" i="14"/>
  <c r="E16" i="30" l="1"/>
  <c r="F16" i="30"/>
  <c r="A21" i="28" s="1"/>
  <c r="L6" i="10"/>
  <c r="L7" i="10"/>
  <c r="L8" i="10"/>
  <c r="L9" i="10"/>
  <c r="L10" i="10"/>
  <c r="L11" i="10"/>
  <c r="L12" i="10"/>
  <c r="L13" i="10"/>
  <c r="L14" i="10"/>
  <c r="L15" i="10"/>
  <c r="L16" i="10"/>
  <c r="L17" i="10"/>
  <c r="L18" i="10"/>
  <c r="L19" i="10"/>
  <c r="I21" i="14" l="1"/>
  <c r="H21" i="14" s="1"/>
  <c r="I22" i="14"/>
  <c r="H22" i="14" s="1"/>
  <c r="I23" i="14"/>
  <c r="H23" i="14" s="1"/>
  <c r="I24" i="14"/>
  <c r="H24" i="14" s="1"/>
  <c r="I25" i="14"/>
  <c r="H25" i="14" s="1"/>
  <c r="I26" i="14"/>
  <c r="H26" i="14" s="1"/>
  <c r="I27" i="14"/>
  <c r="H27" i="14" s="1"/>
  <c r="I28" i="14"/>
  <c r="H28" i="14" s="1"/>
  <c r="I20" i="14"/>
  <c r="H20" i="14" s="1"/>
  <c r="I19" i="14"/>
  <c r="H19" i="14" s="1"/>
  <c r="I6" i="14"/>
  <c r="I7" i="14"/>
  <c r="I8" i="14"/>
  <c r="I9" i="14"/>
  <c r="I10" i="14"/>
  <c r="I11" i="14"/>
  <c r="I12" i="14"/>
  <c r="I13" i="14"/>
  <c r="I14" i="14"/>
  <c r="I5" i="14"/>
  <c r="H29" i="14" l="1"/>
  <c r="I29" i="14"/>
  <c r="J5" i="14" l="1"/>
  <c r="H5" i="14" l="1"/>
  <c r="A19" i="14" l="1"/>
  <c r="A20" i="14"/>
  <c r="A21" i="14"/>
  <c r="A22" i="14"/>
  <c r="A23" i="14"/>
  <c r="A24" i="14"/>
  <c r="A25" i="14"/>
  <c r="A26" i="14"/>
  <c r="A27" i="14"/>
  <c r="A28" i="14"/>
  <c r="A14" i="14"/>
  <c r="A9" i="14"/>
  <c r="H9" i="14"/>
  <c r="J9" i="14"/>
  <c r="A10" i="14"/>
  <c r="H10" i="14"/>
  <c r="J10" i="14"/>
  <c r="A11" i="14"/>
  <c r="H11" i="14"/>
  <c r="J11" i="14"/>
  <c r="A12" i="14"/>
  <c r="H12" i="14"/>
  <c r="J12" i="14"/>
  <c r="A13" i="14"/>
  <c r="H13" i="14"/>
  <c r="J13" i="14"/>
  <c r="A5" i="14"/>
  <c r="J14" i="14"/>
  <c r="H14" i="14"/>
  <c r="J8" i="14"/>
  <c r="H8" i="14"/>
  <c r="A8" i="14"/>
  <c r="J7" i="14"/>
  <c r="H7" i="14"/>
  <c r="A7" i="14"/>
  <c r="J6" i="14"/>
  <c r="H6" i="14"/>
  <c r="A6" i="14"/>
  <c r="H4" i="13"/>
  <c r="H5" i="13"/>
  <c r="H6" i="13"/>
  <c r="H7" i="13"/>
  <c r="H8" i="13"/>
  <c r="F4" i="13"/>
  <c r="E4" i="13" s="1"/>
  <c r="F5" i="13"/>
  <c r="E5" i="13" s="1"/>
  <c r="F6" i="13"/>
  <c r="E6" i="13" s="1"/>
  <c r="F7" i="13"/>
  <c r="E7" i="13" s="1"/>
  <c r="F8" i="13"/>
  <c r="E8" i="13" s="1"/>
  <c r="G8" i="12"/>
  <c r="G9" i="12"/>
  <c r="G10" i="12"/>
  <c r="G11" i="12"/>
  <c r="G12" i="12"/>
  <c r="H4" i="12"/>
  <c r="G4" i="12" s="1"/>
  <c r="J4" i="12"/>
  <c r="J5" i="12"/>
  <c r="J6" i="12"/>
  <c r="J7" i="12"/>
  <c r="J8" i="12"/>
  <c r="J9" i="12"/>
  <c r="J10" i="12"/>
  <c r="J11" i="12"/>
  <c r="J12" i="12"/>
  <c r="J13" i="12"/>
  <c r="H13" i="12"/>
  <c r="G13" i="12" s="1"/>
  <c r="H12" i="12"/>
  <c r="H11" i="12"/>
  <c r="H10" i="12"/>
  <c r="H9" i="12"/>
  <c r="H8" i="12"/>
  <c r="H7" i="12"/>
  <c r="G7" i="12" s="1"/>
  <c r="H6" i="12"/>
  <c r="G6" i="12" s="1"/>
  <c r="H5" i="12"/>
  <c r="G5" i="12" s="1"/>
  <c r="H5" i="9"/>
  <c r="H6" i="9"/>
  <c r="H8" i="9"/>
  <c r="H14" i="9"/>
  <c r="H17" i="9"/>
  <c r="H18" i="9"/>
  <c r="G5" i="8"/>
  <c r="G6" i="8"/>
  <c r="G13" i="8"/>
  <c r="G14" i="8"/>
  <c r="G17" i="8"/>
  <c r="G18" i="8"/>
  <c r="I4" i="11"/>
  <c r="H4" i="11" s="1"/>
  <c r="H4" i="8"/>
  <c r="J6" i="10"/>
  <c r="I6" i="10" s="1"/>
  <c r="J7" i="10"/>
  <c r="I7" i="10" s="1"/>
  <c r="J8" i="10"/>
  <c r="I8" i="10" s="1"/>
  <c r="J9" i="10"/>
  <c r="I9" i="10" s="1"/>
  <c r="J10" i="10"/>
  <c r="I10" i="10" s="1"/>
  <c r="J11" i="10"/>
  <c r="I11" i="10" s="1"/>
  <c r="J12" i="10"/>
  <c r="I12" i="10" s="1"/>
  <c r="J13" i="10"/>
  <c r="I13" i="10" s="1"/>
  <c r="J14" i="10"/>
  <c r="I14" i="10" s="1"/>
  <c r="J15" i="10"/>
  <c r="I15" i="10" s="1"/>
  <c r="J16" i="10"/>
  <c r="I16" i="10" s="1"/>
  <c r="J17" i="10"/>
  <c r="I17" i="10" s="1"/>
  <c r="J18" i="10"/>
  <c r="I18" i="10" s="1"/>
  <c r="J19" i="10"/>
  <c r="I19" i="10" s="1"/>
  <c r="J5" i="10"/>
  <c r="I5" i="10" s="1"/>
  <c r="K4" i="11"/>
  <c r="K5" i="11"/>
  <c r="K6" i="11"/>
  <c r="K7" i="11"/>
  <c r="K8" i="11"/>
  <c r="K9" i="11"/>
  <c r="K10" i="11"/>
  <c r="K11" i="11"/>
  <c r="K12" i="11"/>
  <c r="K13" i="11"/>
  <c r="K14" i="11"/>
  <c r="K15" i="11"/>
  <c r="K16" i="11"/>
  <c r="K17" i="11"/>
  <c r="K18" i="11"/>
  <c r="A7" i="11"/>
  <c r="I7" i="11"/>
  <c r="H7" i="11" s="1"/>
  <c r="A8" i="11"/>
  <c r="I8" i="11"/>
  <c r="H8" i="11" s="1"/>
  <c r="A9" i="11"/>
  <c r="I9" i="11"/>
  <c r="H9" i="11" s="1"/>
  <c r="A10" i="11"/>
  <c r="I10" i="11"/>
  <c r="H10" i="11" s="1"/>
  <c r="A11" i="11"/>
  <c r="I11" i="11"/>
  <c r="H11" i="11" s="1"/>
  <c r="A12" i="11"/>
  <c r="I12" i="11"/>
  <c r="H12" i="11" s="1"/>
  <c r="A13" i="11"/>
  <c r="I13" i="11"/>
  <c r="H13" i="11" s="1"/>
  <c r="A14" i="11"/>
  <c r="I14" i="11"/>
  <c r="H14" i="11" s="1"/>
  <c r="A15" i="11"/>
  <c r="I15" i="11"/>
  <c r="H15" i="11" s="1"/>
  <c r="A16" i="11"/>
  <c r="I16" i="11"/>
  <c r="H16" i="11" s="1"/>
  <c r="I18" i="11"/>
  <c r="H18" i="11" s="1"/>
  <c r="A18" i="11"/>
  <c r="I17" i="11"/>
  <c r="H17" i="11" s="1"/>
  <c r="A17" i="11"/>
  <c r="I6" i="11"/>
  <c r="H6" i="11" s="1"/>
  <c r="A6" i="11"/>
  <c r="I5" i="11"/>
  <c r="H5" i="11" s="1"/>
  <c r="A5" i="11"/>
  <c r="A4" i="11"/>
  <c r="H4" i="7"/>
  <c r="G4" i="7" s="1"/>
  <c r="J18" i="8"/>
  <c r="H18" i="8"/>
  <c r="J17" i="8"/>
  <c r="H17" i="8"/>
  <c r="J16" i="8"/>
  <c r="H16" i="8"/>
  <c r="G16" i="8" s="1"/>
  <c r="J15" i="8"/>
  <c r="H15" i="8"/>
  <c r="G15" i="8" s="1"/>
  <c r="J14" i="8"/>
  <c r="H14" i="8"/>
  <c r="J13" i="8"/>
  <c r="H13" i="8"/>
  <c r="J12" i="8"/>
  <c r="H12" i="8"/>
  <c r="G12" i="8" s="1"/>
  <c r="J11" i="8"/>
  <c r="H11" i="8"/>
  <c r="G11" i="8" s="1"/>
  <c r="J10" i="8"/>
  <c r="H10" i="8"/>
  <c r="G10" i="8" s="1"/>
  <c r="J9" i="8"/>
  <c r="H9" i="8"/>
  <c r="G9" i="8" s="1"/>
  <c r="J8" i="8"/>
  <c r="H8" i="8"/>
  <c r="G8" i="8" s="1"/>
  <c r="J7" i="8"/>
  <c r="H7" i="8"/>
  <c r="G7" i="8" s="1"/>
  <c r="J6" i="8"/>
  <c r="H6" i="8"/>
  <c r="J5" i="8"/>
  <c r="H5" i="8"/>
  <c r="J4" i="8"/>
  <c r="H18" i="7"/>
  <c r="G18" i="7" s="1"/>
  <c r="H17" i="7"/>
  <c r="G17" i="7" s="1"/>
  <c r="H16" i="7"/>
  <c r="G16" i="7" s="1"/>
  <c r="H15" i="7"/>
  <c r="G15" i="7" s="1"/>
  <c r="H14" i="7"/>
  <c r="G14" i="7" s="1"/>
  <c r="H13" i="7"/>
  <c r="G13" i="7" s="1"/>
  <c r="H12" i="7"/>
  <c r="G12" i="7" s="1"/>
  <c r="H11" i="7"/>
  <c r="G11" i="7" s="1"/>
  <c r="H10" i="7"/>
  <c r="G10" i="7" s="1"/>
  <c r="H9" i="7"/>
  <c r="G9" i="7" s="1"/>
  <c r="H8" i="7"/>
  <c r="G8" i="7" s="1"/>
  <c r="H7" i="7"/>
  <c r="G7" i="7" s="1"/>
  <c r="H6" i="7"/>
  <c r="G6" i="7" s="1"/>
  <c r="H5" i="7"/>
  <c r="G5" i="7" s="1"/>
  <c r="A5" i="9"/>
  <c r="A4" i="9"/>
  <c r="K18" i="9"/>
  <c r="I18" i="9"/>
  <c r="A18" i="9"/>
  <c r="K17" i="9"/>
  <c r="I17" i="9"/>
  <c r="A17" i="9"/>
  <c r="K16" i="9"/>
  <c r="I16" i="9"/>
  <c r="H16" i="9" s="1"/>
  <c r="A16" i="9"/>
  <c r="K15" i="9"/>
  <c r="I15" i="9"/>
  <c r="H15" i="9" s="1"/>
  <c r="A15" i="9"/>
  <c r="K14" i="9"/>
  <c r="I14" i="9"/>
  <c r="A14" i="9"/>
  <c r="K13" i="9"/>
  <c r="I13" i="9"/>
  <c r="H13" i="9" s="1"/>
  <c r="A13" i="9"/>
  <c r="K12" i="9"/>
  <c r="I12" i="9"/>
  <c r="H12" i="9" s="1"/>
  <c r="A12" i="9"/>
  <c r="K11" i="9"/>
  <c r="I11" i="9"/>
  <c r="H11" i="9" s="1"/>
  <c r="A11" i="9"/>
  <c r="K10" i="9"/>
  <c r="I10" i="9"/>
  <c r="H10" i="9" s="1"/>
  <c r="A10" i="9"/>
  <c r="K9" i="9"/>
  <c r="I9" i="9"/>
  <c r="H9" i="9" s="1"/>
  <c r="A9" i="9"/>
  <c r="K8" i="9"/>
  <c r="I8" i="9"/>
  <c r="A8" i="9"/>
  <c r="K7" i="9"/>
  <c r="I7" i="9"/>
  <c r="H7" i="9" s="1"/>
  <c r="A7" i="9"/>
  <c r="K6" i="9"/>
  <c r="I6" i="9"/>
  <c r="A6" i="9"/>
  <c r="K5" i="9"/>
  <c r="I5" i="9"/>
  <c r="K4" i="9"/>
  <c r="I4" i="9"/>
  <c r="H19" i="8" l="1"/>
  <c r="E9" i="5" s="1"/>
  <c r="F9" i="5" s="1"/>
  <c r="H15" i="14"/>
  <c r="D14" i="5" s="1"/>
  <c r="I19" i="9"/>
  <c r="E10" i="5" s="1"/>
  <c r="F10" i="5" s="1"/>
  <c r="H14" i="12"/>
  <c r="E12" i="5" s="1"/>
  <c r="F12" i="5" s="1"/>
  <c r="H4" i="9"/>
  <c r="H19" i="9" s="1"/>
  <c r="D10" i="5" s="1"/>
  <c r="G4" i="8"/>
  <c r="G19" i="8" s="1"/>
  <c r="D9" i="5" s="1"/>
  <c r="I15" i="14"/>
  <c r="E14" i="5" s="1"/>
  <c r="F14" i="5" s="1"/>
  <c r="F9" i="13"/>
  <c r="E13" i="5" s="1"/>
  <c r="F13" i="5" s="1"/>
  <c r="E9" i="13"/>
  <c r="D13" i="5" s="1"/>
  <c r="G14" i="12"/>
  <c r="D12" i="5" s="1"/>
  <c r="I19" i="11"/>
  <c r="E11" i="5" s="1"/>
  <c r="F11" i="5" s="1"/>
  <c r="H19" i="11"/>
  <c r="D11" i="5" s="1"/>
  <c r="H19" i="7"/>
  <c r="E8" i="5" s="1"/>
  <c r="F8" i="5" s="1"/>
  <c r="G19" i="7"/>
  <c r="D8" i="5" s="1"/>
  <c r="J20" i="10"/>
  <c r="E7" i="5" s="1"/>
  <c r="F7" i="5" s="1"/>
  <c r="I20" i="10"/>
  <c r="D7" i="5" s="1"/>
  <c r="H5" i="6" l="1"/>
  <c r="G5" i="6" s="1"/>
  <c r="H19" i="6"/>
  <c r="G19" i="6" s="1"/>
  <c r="H18" i="6"/>
  <c r="G18" i="6" s="1"/>
  <c r="H17" i="6"/>
  <c r="G17" i="6" s="1"/>
  <c r="H16" i="6"/>
  <c r="G16" i="6" s="1"/>
  <c r="H15" i="6"/>
  <c r="G15" i="6" s="1"/>
  <c r="H14" i="6"/>
  <c r="G14" i="6" s="1"/>
  <c r="H13" i="6"/>
  <c r="G13" i="6" s="1"/>
  <c r="H12" i="6"/>
  <c r="G12" i="6" s="1"/>
  <c r="H11" i="6"/>
  <c r="G11" i="6" s="1"/>
  <c r="H10" i="6"/>
  <c r="G10" i="6" s="1"/>
  <c r="H9" i="6"/>
  <c r="G9" i="6" s="1"/>
  <c r="H8" i="6"/>
  <c r="G8" i="6" s="1"/>
  <c r="H7" i="6"/>
  <c r="G7" i="6" s="1"/>
  <c r="H6" i="6"/>
  <c r="G6" i="6" s="1"/>
  <c r="G20" i="6" l="1"/>
  <c r="H20" i="6"/>
  <c r="E6" i="5" s="1"/>
  <c r="F6" i="5" s="1"/>
  <c r="F16" i="5" s="1"/>
  <c r="D27" i="5"/>
  <c r="A21" i="3" l="1"/>
  <c r="D16" i="5"/>
  <c r="E16" i="5" l="1"/>
</calcChain>
</file>

<file path=xl/sharedStrings.xml><?xml version="1.0" encoding="utf-8"?>
<sst xmlns="http://schemas.openxmlformats.org/spreadsheetml/2006/main" count="1015" uniqueCount="525">
  <si>
    <t>公益財団法人東京都中小企業振興公社
　　　　　　　　　　　　　　　　　理事長　　殿</t>
    <phoneticPr fontId="4"/>
  </si>
  <si>
    <t>申請前確認書</t>
    <phoneticPr fontId="4"/>
  </si>
  <si>
    <t>業種</t>
    <rPh sb="0" eb="2">
      <t>ギョウシュ</t>
    </rPh>
    <phoneticPr fontId="10"/>
  </si>
  <si>
    <t>資本金及び従業員</t>
    <rPh sb="0" eb="4">
      <t>シホンキンオヨ</t>
    </rPh>
    <rPh sb="5" eb="8">
      <t>ジュウギョウイン</t>
    </rPh>
    <phoneticPr fontId="10"/>
  </si>
  <si>
    <t>製造業、建設業、運輸業、その他の業種（下記以外）</t>
    <rPh sb="0" eb="3">
      <t>セイゾウギョウ</t>
    </rPh>
    <rPh sb="4" eb="7">
      <t>ケンセツギョウ</t>
    </rPh>
    <rPh sb="8" eb="11">
      <t>ウンユギョウ</t>
    </rPh>
    <rPh sb="14" eb="15">
      <t>タ</t>
    </rPh>
    <rPh sb="16" eb="18">
      <t>ギョウシュ</t>
    </rPh>
    <rPh sb="19" eb="23">
      <t>カキイガイ</t>
    </rPh>
    <phoneticPr fontId="10"/>
  </si>
  <si>
    <t>3億円以下又は300人以下</t>
    <rPh sb="1" eb="3">
      <t>オクエン</t>
    </rPh>
    <rPh sb="3" eb="5">
      <t>イカ</t>
    </rPh>
    <rPh sb="5" eb="6">
      <t>マタ</t>
    </rPh>
    <rPh sb="10" eb="13">
      <t>ニンイカ</t>
    </rPh>
    <phoneticPr fontId="10"/>
  </si>
  <si>
    <t>ゴム製品製造業（自動車又は航空機用タイヤ及びチューブ製造業並びに工業用ベルト製造を除く）</t>
    <rPh sb="2" eb="4">
      <t>セイヒン</t>
    </rPh>
    <rPh sb="4" eb="7">
      <t>セイゾウギョウ</t>
    </rPh>
    <rPh sb="8" eb="12">
      <t>ジドウシャマタ</t>
    </rPh>
    <rPh sb="13" eb="17">
      <t>コウクウキヨウ</t>
    </rPh>
    <rPh sb="20" eb="21">
      <t>オヨ</t>
    </rPh>
    <rPh sb="26" eb="29">
      <t>セイゾウギョウ</t>
    </rPh>
    <rPh sb="29" eb="30">
      <t>ナラ</t>
    </rPh>
    <rPh sb="32" eb="35">
      <t>コウギョウヨウ</t>
    </rPh>
    <rPh sb="38" eb="40">
      <t>セイゾウ</t>
    </rPh>
    <rPh sb="41" eb="42">
      <t>ノゾ</t>
    </rPh>
    <phoneticPr fontId="10"/>
  </si>
  <si>
    <t>3億円以下又は900人以下</t>
    <rPh sb="1" eb="3">
      <t>オクエン</t>
    </rPh>
    <rPh sb="3" eb="5">
      <t>イカ</t>
    </rPh>
    <rPh sb="5" eb="6">
      <t>マタ</t>
    </rPh>
    <rPh sb="10" eb="13">
      <t>ニンイカ</t>
    </rPh>
    <phoneticPr fontId="10"/>
  </si>
  <si>
    <t>卸売業</t>
    <rPh sb="0" eb="3">
      <t>オロシウリギョウ</t>
    </rPh>
    <phoneticPr fontId="10"/>
  </si>
  <si>
    <t>1億円以下又は100人以下</t>
    <rPh sb="1" eb="3">
      <t>オクエン</t>
    </rPh>
    <rPh sb="3" eb="5">
      <t>イカ</t>
    </rPh>
    <rPh sb="5" eb="6">
      <t>マタ</t>
    </rPh>
    <rPh sb="10" eb="13">
      <t>ニンイカ</t>
    </rPh>
    <phoneticPr fontId="10"/>
  </si>
  <si>
    <t>小売業</t>
    <rPh sb="0" eb="3">
      <t>コウリギョウ</t>
    </rPh>
    <phoneticPr fontId="10"/>
  </si>
  <si>
    <t>5000万円以下又は50人以下</t>
    <rPh sb="4" eb="6">
      <t>マンエン</t>
    </rPh>
    <rPh sb="6" eb="8">
      <t>イカ</t>
    </rPh>
    <rPh sb="8" eb="9">
      <t>マタ</t>
    </rPh>
    <rPh sb="12" eb="15">
      <t>ニンイカ</t>
    </rPh>
    <phoneticPr fontId="10"/>
  </si>
  <si>
    <t>サービス業（下記以外）</t>
    <rPh sb="4" eb="5">
      <t>ギョウ</t>
    </rPh>
    <rPh sb="6" eb="8">
      <t>カキ</t>
    </rPh>
    <rPh sb="8" eb="10">
      <t>イガイ</t>
    </rPh>
    <phoneticPr fontId="10"/>
  </si>
  <si>
    <t>5000万円以下又は100人以下</t>
    <rPh sb="4" eb="6">
      <t>マンエン</t>
    </rPh>
    <rPh sb="6" eb="8">
      <t>イカ</t>
    </rPh>
    <rPh sb="8" eb="9">
      <t>マタ</t>
    </rPh>
    <rPh sb="13" eb="16">
      <t>ニンイカ</t>
    </rPh>
    <phoneticPr fontId="10"/>
  </si>
  <si>
    <t>ソフトウェア行、情報処理サービス業</t>
    <rPh sb="6" eb="7">
      <t>ギョウ</t>
    </rPh>
    <rPh sb="8" eb="10">
      <t>ジョウホウ</t>
    </rPh>
    <rPh sb="10" eb="12">
      <t>ショリ</t>
    </rPh>
    <rPh sb="16" eb="17">
      <t>ギョウ</t>
    </rPh>
    <phoneticPr fontId="10"/>
  </si>
  <si>
    <t>3億円以下又は300人以下</t>
    <rPh sb="1" eb="3">
      <t>オクエン</t>
    </rPh>
    <rPh sb="3" eb="6">
      <t>イカマタ</t>
    </rPh>
    <rPh sb="10" eb="13">
      <t>ニンイカ</t>
    </rPh>
    <phoneticPr fontId="10"/>
  </si>
  <si>
    <t>旅館業</t>
    <rPh sb="0" eb="3">
      <t>リョカンギョウ</t>
    </rPh>
    <phoneticPr fontId="10"/>
  </si>
  <si>
    <t>5000万円以下又は200人以下</t>
    <rPh sb="4" eb="6">
      <t>マンエン</t>
    </rPh>
    <rPh sb="6" eb="8">
      <t>イカ</t>
    </rPh>
    <rPh sb="8" eb="9">
      <t>マタ</t>
    </rPh>
    <rPh sb="13" eb="16">
      <t>ニンイカ</t>
    </rPh>
    <phoneticPr fontId="10"/>
  </si>
  <si>
    <t>令和</t>
    <rPh sb="0" eb="2">
      <t>レイワ</t>
    </rPh>
    <phoneticPr fontId="4"/>
  </si>
  <si>
    <t>年</t>
    <rPh sb="0" eb="1">
      <t>ネン</t>
    </rPh>
    <phoneticPr fontId="4"/>
  </si>
  <si>
    <t>月</t>
    <rPh sb="0" eb="1">
      <t>ツキ</t>
    </rPh>
    <phoneticPr fontId="4"/>
  </si>
  <si>
    <t>日</t>
    <rPh sb="0" eb="1">
      <t>ヒ</t>
    </rPh>
    <phoneticPr fontId="4"/>
  </si>
  <si>
    <t>法人:本店所在地
個人:納税地</t>
    <rPh sb="0" eb="2">
      <t>ホウジン</t>
    </rPh>
    <rPh sb="3" eb="5">
      <t>ホンテン</t>
    </rPh>
    <rPh sb="5" eb="8">
      <t>ショザイチ</t>
    </rPh>
    <rPh sb="9" eb="11">
      <t>コジン</t>
    </rPh>
    <rPh sb="12" eb="15">
      <t>ノウゼイチ</t>
    </rPh>
    <phoneticPr fontId="4"/>
  </si>
  <si>
    <t>会社名（商号）</t>
    <rPh sb="0" eb="3">
      <t>カイシャメイ</t>
    </rPh>
    <rPh sb="4" eb="6">
      <t>ショウゴウ</t>
    </rPh>
    <phoneticPr fontId="4"/>
  </si>
  <si>
    <t>代表者氏名</t>
    <rPh sb="0" eb="5">
      <t>ダイヒョウシャシメイ</t>
    </rPh>
    <phoneticPr fontId="4"/>
  </si>
  <si>
    <t>公益財団法人東京都中小企業振興公社</t>
    <rPh sb="0" eb="6">
      <t>コウエキザイダンホウジン</t>
    </rPh>
    <rPh sb="6" eb="17">
      <t>トウキョウトチュウショウキギョウシンコウコウシャ</t>
    </rPh>
    <phoneticPr fontId="4"/>
  </si>
  <si>
    <t>　　理　事　長　殿</t>
    <rPh sb="2" eb="3">
      <t>リ</t>
    </rPh>
    <rPh sb="4" eb="5">
      <t>コト</t>
    </rPh>
    <rPh sb="6" eb="7">
      <t>ナガ</t>
    </rPh>
    <rPh sb="8" eb="9">
      <t>ドノ</t>
    </rPh>
    <phoneticPr fontId="4"/>
  </si>
  <si>
    <t>本店所在地</t>
    <rPh sb="0" eb="5">
      <t>ホンテンショザイチ</t>
    </rPh>
    <phoneticPr fontId="4"/>
  </si>
  <si>
    <t>〒</t>
    <phoneticPr fontId="4"/>
  </si>
  <si>
    <t>会社名(商号)</t>
    <rPh sb="0" eb="3">
      <t>カイシャメイ</t>
    </rPh>
    <rPh sb="4" eb="6">
      <t>ショウゴウ</t>
    </rPh>
    <phoneticPr fontId="4"/>
  </si>
  <si>
    <t>代表者</t>
    <rPh sb="0" eb="3">
      <t>ダイヒョウシャ</t>
    </rPh>
    <phoneticPr fontId="4"/>
  </si>
  <si>
    <t>役職名</t>
    <rPh sb="0" eb="3">
      <t>ヤクショクメイ</t>
    </rPh>
    <phoneticPr fontId="4"/>
  </si>
  <si>
    <t>氏名</t>
    <rPh sb="0" eb="2">
      <t>シメイ</t>
    </rPh>
    <phoneticPr fontId="4"/>
  </si>
  <si>
    <t>下記のとおり助成事業を実施したいので、申請します。</t>
    <rPh sb="0" eb="2">
      <t>カキ</t>
    </rPh>
    <rPh sb="6" eb="10">
      <t>ジョセイジギョウ</t>
    </rPh>
    <rPh sb="11" eb="13">
      <t>ジッシ</t>
    </rPh>
    <rPh sb="19" eb="21">
      <t>シンセイ</t>
    </rPh>
    <phoneticPr fontId="4"/>
  </si>
  <si>
    <t>１　助成事業テーマ</t>
    <rPh sb="2" eb="6">
      <t>ジョセイジギョウ</t>
    </rPh>
    <phoneticPr fontId="4"/>
  </si>
  <si>
    <t>における顧客ニーズ検証及び販路開拓</t>
    <rPh sb="4" eb="6">
      <t>コキャク</t>
    </rPh>
    <rPh sb="9" eb="12">
      <t>ケンショウオヨ</t>
    </rPh>
    <rPh sb="13" eb="17">
      <t>ハンロカイタク</t>
    </rPh>
    <phoneticPr fontId="4"/>
  </si>
  <si>
    <t>２　助成事業の目的</t>
    <rPh sb="2" eb="6">
      <t>ジョセイジギョウ</t>
    </rPh>
    <rPh sb="7" eb="9">
      <t>モクテキ</t>
    </rPh>
    <phoneticPr fontId="4"/>
  </si>
  <si>
    <t>行うことを目的とする。</t>
    <rPh sb="0" eb="1">
      <t>オコナ</t>
    </rPh>
    <rPh sb="5" eb="7">
      <t>モクテキ</t>
    </rPh>
    <phoneticPr fontId="4"/>
  </si>
  <si>
    <t>円</t>
    <rPh sb="0" eb="1">
      <t>エン</t>
    </rPh>
    <phoneticPr fontId="4"/>
  </si>
  <si>
    <t>※内訳は、「７」のとおり</t>
    <rPh sb="1" eb="3">
      <t>ウチワケ</t>
    </rPh>
    <phoneticPr fontId="4"/>
  </si>
  <si>
    <t>月</t>
    <rPh sb="0" eb="1">
      <t>ガツ</t>
    </rPh>
    <phoneticPr fontId="4"/>
  </si>
  <si>
    <t>日</t>
    <rPh sb="0" eb="1">
      <t>ニチ</t>
    </rPh>
    <phoneticPr fontId="4"/>
  </si>
  <si>
    <t>６　助成事業実施計画書</t>
    <rPh sb="2" eb="11">
      <t>ジョセイジギョウジッシケイカクショ</t>
    </rPh>
    <phoneticPr fontId="4"/>
  </si>
  <si>
    <t>No</t>
    <phoneticPr fontId="4"/>
  </si>
  <si>
    <t>取組事項</t>
    <rPh sb="0" eb="4">
      <t>トリクミジコウ</t>
    </rPh>
    <phoneticPr fontId="4"/>
  </si>
  <si>
    <t>取組内容</t>
    <rPh sb="0" eb="4">
      <t>トリクミナイヨウ</t>
    </rPh>
    <phoneticPr fontId="4"/>
  </si>
  <si>
    <t>開始年月</t>
    <rPh sb="0" eb="2">
      <t>カイシ</t>
    </rPh>
    <rPh sb="2" eb="4">
      <t>ネンゲツ</t>
    </rPh>
    <phoneticPr fontId="4"/>
  </si>
  <si>
    <t>終了年月</t>
    <rPh sb="0" eb="4">
      <t>シュウリョウネンツキ</t>
    </rPh>
    <phoneticPr fontId="4"/>
  </si>
  <si>
    <t>費用番号</t>
    <rPh sb="0" eb="2">
      <t>ヒヨウ</t>
    </rPh>
    <rPh sb="2" eb="4">
      <t>バンゴウ</t>
    </rPh>
    <phoneticPr fontId="4"/>
  </si>
  <si>
    <t>例１</t>
    <rPh sb="0" eb="1">
      <t>レイ</t>
    </rPh>
    <phoneticPr fontId="4"/>
  </si>
  <si>
    <t>例２</t>
    <rPh sb="0" eb="1">
      <t>レイ</t>
    </rPh>
    <phoneticPr fontId="4"/>
  </si>
  <si>
    <t>展示会出展</t>
    <rPh sb="0" eb="5">
      <t>テンジカイシュッテン</t>
    </rPh>
    <phoneticPr fontId="4"/>
  </si>
  <si>
    <t>●●展示会に出展し、販路を開拓する。</t>
    <rPh sb="2" eb="5">
      <t>テンジカイ</t>
    </rPh>
    <rPh sb="6" eb="8">
      <t>シュッテン</t>
    </rPh>
    <rPh sb="10" eb="12">
      <t>ハンロ</t>
    </rPh>
    <rPh sb="13" eb="15">
      <t>カイタク</t>
    </rPh>
    <phoneticPr fontId="4"/>
  </si>
  <si>
    <t>試作品開発委託</t>
    <rPh sb="0" eb="7">
      <t>シサクヒンカイハツイタク</t>
    </rPh>
    <phoneticPr fontId="4"/>
  </si>
  <si>
    <t>アクセラレーションプログラムで収集した顧客ニーズをもとに、製品を××のように改良した試作品を開発する。△△に関する業務を委託する。</t>
    <rPh sb="15" eb="17">
      <t>シュウシュウ</t>
    </rPh>
    <rPh sb="19" eb="21">
      <t>コキャク</t>
    </rPh>
    <rPh sb="29" eb="31">
      <t>セイヒン</t>
    </rPh>
    <rPh sb="38" eb="40">
      <t>カイリョウ</t>
    </rPh>
    <rPh sb="42" eb="45">
      <t>シサクヒン</t>
    </rPh>
    <rPh sb="46" eb="48">
      <t>カイハツ</t>
    </rPh>
    <rPh sb="54" eb="55">
      <t>カン</t>
    </rPh>
    <rPh sb="57" eb="59">
      <t>ギョウム</t>
    </rPh>
    <rPh sb="60" eb="62">
      <t>イタク</t>
    </rPh>
    <phoneticPr fontId="4"/>
  </si>
  <si>
    <t>―</t>
    <phoneticPr fontId="4"/>
  </si>
  <si>
    <t>展</t>
  </si>
  <si>
    <t>委</t>
  </si>
  <si>
    <t>例３</t>
    <rPh sb="0" eb="1">
      <t>レイ</t>
    </rPh>
    <phoneticPr fontId="4"/>
  </si>
  <si>
    <t>■■展示会に出展し、販路を開拓する</t>
    <rPh sb="2" eb="5">
      <t>テンジカイ</t>
    </rPh>
    <rPh sb="6" eb="8">
      <t>シュッテン</t>
    </rPh>
    <rPh sb="10" eb="12">
      <t>ハンロ</t>
    </rPh>
    <rPh sb="13" eb="15">
      <t>カイタク</t>
    </rPh>
    <phoneticPr fontId="4"/>
  </si>
  <si>
    <t>７　助成事業資金計画書</t>
    <rPh sb="2" eb="11">
      <t>ジョセイジギョウシキンケイカクショ</t>
    </rPh>
    <phoneticPr fontId="4"/>
  </si>
  <si>
    <t>７－１　経費区分別内訳</t>
    <rPh sb="4" eb="9">
      <t>ケイヒクブンベツ</t>
    </rPh>
    <rPh sb="9" eb="11">
      <t>ウチワケ</t>
    </rPh>
    <phoneticPr fontId="4"/>
  </si>
  <si>
    <t>経費項目</t>
    <rPh sb="0" eb="4">
      <t>ケイヒコウモク</t>
    </rPh>
    <phoneticPr fontId="4"/>
  </si>
  <si>
    <t>仮説検証費</t>
    <rPh sb="0" eb="5">
      <t>カセツケンショウヒ</t>
    </rPh>
    <phoneticPr fontId="4"/>
  </si>
  <si>
    <t>設備等導入費</t>
    <rPh sb="0" eb="6">
      <t>セツビトウドウニュウヒ</t>
    </rPh>
    <phoneticPr fontId="4"/>
  </si>
  <si>
    <t>テストマーケティング費</t>
    <rPh sb="10" eb="11">
      <t>ヒ</t>
    </rPh>
    <phoneticPr fontId="4"/>
  </si>
  <si>
    <t>原材料・副資材費</t>
    <rPh sb="0" eb="3">
      <t>ゲンザイリョウ</t>
    </rPh>
    <rPh sb="4" eb="8">
      <t>フクシザイヒ</t>
    </rPh>
    <phoneticPr fontId="4"/>
  </si>
  <si>
    <t>展示会等参加費</t>
    <rPh sb="0" eb="4">
      <t>テンジカイトウ</t>
    </rPh>
    <rPh sb="4" eb="7">
      <t>サンカヒ</t>
    </rPh>
    <phoneticPr fontId="4"/>
  </si>
  <si>
    <t>広告費</t>
    <rPh sb="0" eb="3">
      <t>コウコクヒ</t>
    </rPh>
    <phoneticPr fontId="4"/>
  </si>
  <si>
    <t>ECサイト出店初期登録料</t>
    <rPh sb="5" eb="12">
      <t>シュッテンショキトウロクリョウ</t>
    </rPh>
    <phoneticPr fontId="4"/>
  </si>
  <si>
    <t>直接人件費</t>
    <rPh sb="0" eb="5">
      <t>チョクセツジンケンヒ</t>
    </rPh>
    <phoneticPr fontId="4"/>
  </si>
  <si>
    <t>助成事業に要する経費
(税込)【注１】</t>
    <rPh sb="0" eb="4">
      <t>ジョセイジギョウ</t>
    </rPh>
    <rPh sb="5" eb="6">
      <t>ヨウ</t>
    </rPh>
    <rPh sb="8" eb="10">
      <t>ケイヒ</t>
    </rPh>
    <rPh sb="12" eb="14">
      <t>ゼイコミ</t>
    </rPh>
    <rPh sb="15" eb="19">
      <t>(チュウ1)</t>
    </rPh>
    <phoneticPr fontId="4"/>
  </si>
  <si>
    <t>助成対象経費
（税抜）【注２】</t>
    <rPh sb="0" eb="6">
      <t>ジョセイタイショウケイヒ</t>
    </rPh>
    <rPh sb="8" eb="10">
      <t>ゼイヌキ</t>
    </rPh>
    <rPh sb="11" eb="15">
      <t>(チュウ2)</t>
    </rPh>
    <phoneticPr fontId="4"/>
  </si>
  <si>
    <t>Ａ</t>
    <phoneticPr fontId="4"/>
  </si>
  <si>
    <t>Ｂ＝Ａ－消費税等</t>
    <rPh sb="4" eb="8">
      <t>ショウヒゼイトウ</t>
    </rPh>
    <phoneticPr fontId="4"/>
  </si>
  <si>
    <t>助成限度額</t>
    <rPh sb="0" eb="5">
      <t>ジョセイゲンドガク</t>
    </rPh>
    <phoneticPr fontId="4"/>
  </si>
  <si>
    <t>（単位：円）</t>
    <rPh sb="1" eb="3">
      <t>タンイ</t>
    </rPh>
    <rPh sb="4" eb="5">
      <t>エン</t>
    </rPh>
    <phoneticPr fontId="4"/>
  </si>
  <si>
    <t>Ｃ＝Ｂ×(助成率1/2)
※助成限度額が上限</t>
    <rPh sb="5" eb="8">
      <t>ジョセイリツ</t>
    </rPh>
    <rPh sb="14" eb="16">
      <t>ジョセイ</t>
    </rPh>
    <rPh sb="16" eb="18">
      <t>ゲンド</t>
    </rPh>
    <rPh sb="18" eb="19">
      <t>ガク</t>
    </rPh>
    <rPh sb="20" eb="22">
      <t>ジョウゲン</t>
    </rPh>
    <phoneticPr fontId="4"/>
  </si>
  <si>
    <t>その他助成対象外経費【注４】</t>
    <rPh sb="2" eb="3">
      <t>タ</t>
    </rPh>
    <rPh sb="3" eb="10">
      <t>ジョセイタイショウガイケイヒ</t>
    </rPh>
    <rPh sb="10" eb="14">
      <t>(チュウ4)</t>
    </rPh>
    <phoneticPr fontId="4"/>
  </si>
  <si>
    <t>合計【注５】</t>
    <rPh sb="0" eb="2">
      <t>ゴウケイ</t>
    </rPh>
    <rPh sb="3" eb="4">
      <t>チュウ</t>
    </rPh>
    <phoneticPr fontId="4"/>
  </si>
  <si>
    <t>７－２　資金調達内訳</t>
    <rPh sb="4" eb="10">
      <t>シキンチョウタツウチワケ</t>
    </rPh>
    <phoneticPr fontId="4"/>
  </si>
  <si>
    <t>内訳</t>
    <rPh sb="0" eb="2">
      <t>ウチワケ</t>
    </rPh>
    <phoneticPr fontId="4"/>
  </si>
  <si>
    <t>資金調達先</t>
    <rPh sb="0" eb="5">
      <t>シキンチョウタツサキ</t>
    </rPh>
    <phoneticPr fontId="4"/>
  </si>
  <si>
    <t>自己資金</t>
    <rPh sb="0" eb="4">
      <t>ジコシキン</t>
    </rPh>
    <phoneticPr fontId="4"/>
  </si>
  <si>
    <t>銀行借入金</t>
    <rPh sb="0" eb="5">
      <t>ギンコウカリイレキン</t>
    </rPh>
    <phoneticPr fontId="4"/>
  </si>
  <si>
    <t>役員借入金</t>
    <rPh sb="0" eb="5">
      <t>ヤクインカリイレキン</t>
    </rPh>
    <phoneticPr fontId="4"/>
  </si>
  <si>
    <t>ベンチャーキャピタル出資</t>
    <rPh sb="10" eb="12">
      <t>シュッシ</t>
    </rPh>
    <phoneticPr fontId="4"/>
  </si>
  <si>
    <t>その他</t>
    <rPh sb="2" eb="3">
      <t>タ</t>
    </rPh>
    <phoneticPr fontId="4"/>
  </si>
  <si>
    <t>資金調達額</t>
    <rPh sb="0" eb="5">
      <t>シキンチョウタツガク</t>
    </rPh>
    <phoneticPr fontId="4"/>
  </si>
  <si>
    <t>調達先（名称等）</t>
    <rPh sb="0" eb="3">
      <t>チョウタツサキ</t>
    </rPh>
    <rPh sb="4" eb="7">
      <t>メイショウトウ</t>
    </rPh>
    <phoneticPr fontId="4"/>
  </si>
  <si>
    <t>進捗状況</t>
    <rPh sb="0" eb="4">
      <t>シンチョクジョウキョウ</t>
    </rPh>
    <phoneticPr fontId="4"/>
  </si>
  <si>
    <t>委託外注費</t>
    <rPh sb="0" eb="5">
      <t>イタクガイチュウヒ</t>
    </rPh>
    <phoneticPr fontId="4"/>
  </si>
  <si>
    <t>展示会等参加費</t>
    <rPh sb="0" eb="7">
      <t>テンジカイトウサンカヒ</t>
    </rPh>
    <phoneticPr fontId="4"/>
  </si>
  <si>
    <t>注2</t>
    <rPh sb="0" eb="1">
      <t>チュウ</t>
    </rPh>
    <phoneticPr fontId="8"/>
  </si>
  <si>
    <t>注3</t>
    <rPh sb="0" eb="1">
      <t>チュウ</t>
    </rPh>
    <phoneticPr fontId="8"/>
  </si>
  <si>
    <t>注4</t>
    <rPh sb="0" eb="1">
      <t>チュウ</t>
    </rPh>
    <phoneticPr fontId="8"/>
  </si>
  <si>
    <t>注5</t>
    <rPh sb="0" eb="1">
      <t>チュウ</t>
    </rPh>
    <phoneticPr fontId="8"/>
  </si>
  <si>
    <t>「助成事業に要する経費」とは、当該助成事業を遂行するために必要な経費の金額です。</t>
  </si>
  <si>
    <t>「助成事業に要する経費の合計」と「資金調達金額の合計」とが一致するように記入してください。</t>
  </si>
  <si>
    <t>注1</t>
    <rPh sb="0" eb="1">
      <t>チュウ</t>
    </rPh>
    <phoneticPr fontId="8"/>
  </si>
  <si>
    <t>※該当するいずれかに○</t>
    <rPh sb="1" eb="3">
      <t>ガイトウ</t>
    </rPh>
    <phoneticPr fontId="4"/>
  </si>
  <si>
    <t>合計【注5】</t>
    <rPh sb="0" eb="2">
      <t>ゴウケイ</t>
    </rPh>
    <rPh sb="3" eb="4">
      <t>チュウ</t>
    </rPh>
    <phoneticPr fontId="4"/>
  </si>
  <si>
    <t>助成対象経費として申請する取組を、すべて記載してください。費用番号は、経費の区分ごとに通し番号を振り、項番８の資金支出明細にすべての費用について詳細を記載してください。</t>
    <rPh sb="0" eb="6">
      <t>ジョセイタイショウケイヒ</t>
    </rPh>
    <rPh sb="9" eb="11">
      <t>シンセイ</t>
    </rPh>
    <rPh sb="13" eb="15">
      <t>トリクミ</t>
    </rPh>
    <rPh sb="20" eb="22">
      <t>キサイ</t>
    </rPh>
    <phoneticPr fontId="4"/>
  </si>
  <si>
    <t>（単位：円）</t>
    <rPh sb="1" eb="3">
      <t>タンイ</t>
    </rPh>
    <rPh sb="4" eb="5">
      <t>エン</t>
    </rPh>
    <phoneticPr fontId="10"/>
  </si>
  <si>
    <t>番　号</t>
    <rPh sb="0" eb="1">
      <t>バン</t>
    </rPh>
    <rPh sb="2" eb="3">
      <t>ゴウ</t>
    </rPh>
    <phoneticPr fontId="10"/>
  </si>
  <si>
    <t>件　名</t>
    <rPh sb="0" eb="1">
      <t>ケン</t>
    </rPh>
    <rPh sb="2" eb="3">
      <t>メイ</t>
    </rPh>
    <phoneticPr fontId="10"/>
  </si>
  <si>
    <t>内　容
仕　様</t>
    <rPh sb="0" eb="1">
      <t>ウチ</t>
    </rPh>
    <rPh sb="2" eb="3">
      <t>カタチ</t>
    </rPh>
    <rPh sb="5" eb="6">
      <t>ツコウ</t>
    </rPh>
    <rPh sb="7" eb="8">
      <t>サマ</t>
    </rPh>
    <phoneticPr fontId="10"/>
  </si>
  <si>
    <t>数量
(A)</t>
    <rPh sb="0" eb="1">
      <t>カズ</t>
    </rPh>
    <rPh sb="1" eb="2">
      <t>リョウ</t>
    </rPh>
    <phoneticPr fontId="10"/>
  </si>
  <si>
    <t>単位</t>
    <rPh sb="0" eb="2">
      <t>タンイ</t>
    </rPh>
    <phoneticPr fontId="10"/>
  </si>
  <si>
    <t>単価(B)
（税抜）</t>
    <rPh sb="0" eb="1">
      <t>タン</t>
    </rPh>
    <rPh sb="1" eb="2">
      <t>カ</t>
    </rPh>
    <phoneticPr fontId="10"/>
  </si>
  <si>
    <t>助成事業に
要する経費
（税込）</t>
    <rPh sb="0" eb="2">
      <t>ジョセイ</t>
    </rPh>
    <rPh sb="2" eb="4">
      <t>ジギョウ</t>
    </rPh>
    <rPh sb="6" eb="7">
      <t>ヨウ</t>
    </rPh>
    <phoneticPr fontId="10"/>
  </si>
  <si>
    <t>助成対象経費
(A)×(B)
（税抜）</t>
    <rPh sb="16" eb="18">
      <t>ゼイヌキ</t>
    </rPh>
    <phoneticPr fontId="10"/>
  </si>
  <si>
    <t>列1</t>
    <phoneticPr fontId="10"/>
  </si>
  <si>
    <t>仮－1</t>
    <rPh sb="0" eb="1">
      <t>カリ</t>
    </rPh>
    <phoneticPr fontId="4"/>
  </si>
  <si>
    <t>仮－2</t>
    <rPh sb="0" eb="1">
      <t>カリ</t>
    </rPh>
    <phoneticPr fontId="4"/>
  </si>
  <si>
    <t>仮－3</t>
    <rPh sb="0" eb="1">
      <t>カリ</t>
    </rPh>
    <phoneticPr fontId="4"/>
  </si>
  <si>
    <t>仮－4</t>
    <rPh sb="0" eb="1">
      <t>カリ</t>
    </rPh>
    <phoneticPr fontId="4"/>
  </si>
  <si>
    <t>仮－5</t>
    <rPh sb="0" eb="1">
      <t>カリ</t>
    </rPh>
    <phoneticPr fontId="4"/>
  </si>
  <si>
    <t>仮－6</t>
    <rPh sb="0" eb="1">
      <t>カリ</t>
    </rPh>
    <phoneticPr fontId="4"/>
  </si>
  <si>
    <t>仮－7</t>
    <rPh sb="0" eb="1">
      <t>カリ</t>
    </rPh>
    <phoneticPr fontId="4"/>
  </si>
  <si>
    <t>仮－8</t>
    <rPh sb="0" eb="1">
      <t>カリ</t>
    </rPh>
    <phoneticPr fontId="4"/>
  </si>
  <si>
    <t>仮－9</t>
    <rPh sb="0" eb="1">
      <t>カリ</t>
    </rPh>
    <phoneticPr fontId="4"/>
  </si>
  <si>
    <t>仮－10</t>
    <rPh sb="0" eb="1">
      <t>カリ</t>
    </rPh>
    <phoneticPr fontId="4"/>
  </si>
  <si>
    <t>仮－11</t>
    <rPh sb="0" eb="1">
      <t>カリ</t>
    </rPh>
    <phoneticPr fontId="4"/>
  </si>
  <si>
    <t>仮－12</t>
    <rPh sb="0" eb="1">
      <t>カリ</t>
    </rPh>
    <phoneticPr fontId="4"/>
  </si>
  <si>
    <t>仮－13</t>
    <rPh sb="0" eb="1">
      <t>カリ</t>
    </rPh>
    <phoneticPr fontId="4"/>
  </si>
  <si>
    <t>仮－14</t>
    <rPh sb="0" eb="1">
      <t>カリ</t>
    </rPh>
    <phoneticPr fontId="4"/>
  </si>
  <si>
    <t>仮－15</t>
    <rPh sb="0" eb="1">
      <t>カリ</t>
    </rPh>
    <phoneticPr fontId="4"/>
  </si>
  <si>
    <t>委託先
（予定）</t>
    <rPh sb="0" eb="3">
      <t>イタクサキ</t>
    </rPh>
    <rPh sb="5" eb="7">
      <t>ヨテイ</t>
    </rPh>
    <phoneticPr fontId="10"/>
  </si>
  <si>
    <t>合計</t>
    <rPh sb="0" eb="2">
      <t>ゴウケイ</t>
    </rPh>
    <phoneticPr fontId="10"/>
  </si>
  <si>
    <t>計</t>
    <rPh sb="0" eb="1">
      <t>ケイ</t>
    </rPh>
    <phoneticPr fontId="10"/>
  </si>
  <si>
    <t>８　資金支出明細</t>
    <rPh sb="2" eb="8">
      <t>シキンシシュツメイサイ</t>
    </rPh>
    <phoneticPr fontId="4"/>
  </si>
  <si>
    <t>　※リース・レンタルの場合は、助成実施期間内の月数×月額リース料･レンタル料を計上すること</t>
    <phoneticPr fontId="4"/>
  </si>
  <si>
    <t>品　名</t>
    <rPh sb="0" eb="1">
      <t>ヒン</t>
    </rPh>
    <rPh sb="2" eb="3">
      <t>メイ</t>
    </rPh>
    <phoneticPr fontId="4"/>
  </si>
  <si>
    <t>用　途</t>
    <rPh sb="0" eb="1">
      <t>ヨウ</t>
    </rPh>
    <rPh sb="2" eb="3">
      <t>ト</t>
    </rPh>
    <phoneticPr fontId="4"/>
  </si>
  <si>
    <t>調達方法</t>
    <rPh sb="0" eb="2">
      <t>チョウタツ</t>
    </rPh>
    <rPh sb="2" eb="4">
      <t>ホウホウ</t>
    </rPh>
    <phoneticPr fontId="4"/>
  </si>
  <si>
    <t>数量(A)</t>
    <rPh sb="0" eb="2">
      <t>スウリョウ</t>
    </rPh>
    <phoneticPr fontId="4"/>
  </si>
  <si>
    <t>単位</t>
    <rPh sb="0" eb="2">
      <t>タンイ</t>
    </rPh>
    <phoneticPr fontId="4"/>
  </si>
  <si>
    <t>助成事業に
要する経費
（税込）</t>
    <rPh sb="0" eb="2">
      <t>ジョセイ</t>
    </rPh>
    <rPh sb="2" eb="4">
      <t>ジギョウ</t>
    </rPh>
    <rPh sb="6" eb="7">
      <t>ヨウ</t>
    </rPh>
    <rPh sb="9" eb="11">
      <t>ケイヒ</t>
    </rPh>
    <rPh sb="13" eb="15">
      <t>ゼイコミ</t>
    </rPh>
    <phoneticPr fontId="4"/>
  </si>
  <si>
    <t xml:space="preserve">リース・
レンタル先
及び
購入企業名      </t>
    <rPh sb="11" eb="12">
      <t>オヨ</t>
    </rPh>
    <rPh sb="14" eb="16">
      <t>コウニュウ</t>
    </rPh>
    <phoneticPr fontId="10"/>
  </si>
  <si>
    <t>列1</t>
  </si>
  <si>
    <t>計</t>
    <rPh sb="0" eb="1">
      <t>ケイ</t>
    </rPh>
    <phoneticPr fontId="4"/>
  </si>
  <si>
    <t>番　号</t>
  </si>
  <si>
    <t>品　名</t>
  </si>
  <si>
    <t>仕　様</t>
  </si>
  <si>
    <t>用　途</t>
  </si>
  <si>
    <t>数量
(A)</t>
  </si>
  <si>
    <t>単位</t>
  </si>
  <si>
    <t>単価(B)
（税抜）</t>
  </si>
  <si>
    <t>助成事業に
要する経費
（税込）</t>
  </si>
  <si>
    <t>助成対象経費
(A)×(B)
（税抜）</t>
  </si>
  <si>
    <t>購入企業名</t>
  </si>
  <si>
    <t>設ー１</t>
    <rPh sb="0" eb="1">
      <t>セツ</t>
    </rPh>
    <phoneticPr fontId="4"/>
  </si>
  <si>
    <t>設ー２</t>
    <rPh sb="0" eb="1">
      <t>セツ</t>
    </rPh>
    <phoneticPr fontId="4"/>
  </si>
  <si>
    <t>設ー３</t>
    <rPh sb="0" eb="1">
      <t>セツ</t>
    </rPh>
    <phoneticPr fontId="4"/>
  </si>
  <si>
    <t>設ー４</t>
    <rPh sb="0" eb="1">
      <t>セツ</t>
    </rPh>
    <phoneticPr fontId="4"/>
  </si>
  <si>
    <t>設ー５</t>
    <rPh sb="0" eb="1">
      <t>セツ</t>
    </rPh>
    <phoneticPr fontId="4"/>
  </si>
  <si>
    <t>設ー６</t>
    <rPh sb="0" eb="1">
      <t>セツ</t>
    </rPh>
    <phoneticPr fontId="4"/>
  </si>
  <si>
    <t>設ー７</t>
    <rPh sb="0" eb="1">
      <t>セツ</t>
    </rPh>
    <phoneticPr fontId="4"/>
  </si>
  <si>
    <t>設ー８</t>
    <rPh sb="0" eb="1">
      <t>セツ</t>
    </rPh>
    <phoneticPr fontId="4"/>
  </si>
  <si>
    <t>設ー９</t>
    <rPh sb="0" eb="1">
      <t>セツ</t>
    </rPh>
    <phoneticPr fontId="4"/>
  </si>
  <si>
    <t>設ー１０</t>
    <rPh sb="0" eb="1">
      <t>セツ</t>
    </rPh>
    <phoneticPr fontId="4"/>
  </si>
  <si>
    <t>設ー１１</t>
    <rPh sb="0" eb="1">
      <t>セツ</t>
    </rPh>
    <phoneticPr fontId="4"/>
  </si>
  <si>
    <t>設ー１２</t>
    <rPh sb="0" eb="1">
      <t>セツ</t>
    </rPh>
    <phoneticPr fontId="4"/>
  </si>
  <si>
    <t>設ー１３</t>
    <rPh sb="0" eb="1">
      <t>セツ</t>
    </rPh>
    <phoneticPr fontId="4"/>
  </si>
  <si>
    <t>設ー１４</t>
    <rPh sb="0" eb="1">
      <t>セツ</t>
    </rPh>
    <phoneticPr fontId="4"/>
  </si>
  <si>
    <t>設ー１５</t>
    <rPh sb="0" eb="1">
      <t>セツ</t>
    </rPh>
    <phoneticPr fontId="4"/>
  </si>
  <si>
    <t>助成対象経費
(B)×ﾘｰｽ月数×(A)
（税抜）</t>
    <rPh sb="22" eb="24">
      <t>ゼイヌキ</t>
    </rPh>
    <phoneticPr fontId="10"/>
  </si>
  <si>
    <t>テー１</t>
    <phoneticPr fontId="4"/>
  </si>
  <si>
    <t>テー２</t>
  </si>
  <si>
    <t>テー３</t>
  </si>
  <si>
    <t>テー４</t>
  </si>
  <si>
    <t>テー５</t>
  </si>
  <si>
    <t>テー６</t>
  </si>
  <si>
    <t>テー７</t>
  </si>
  <si>
    <t>テー８</t>
  </si>
  <si>
    <t>テー９</t>
  </si>
  <si>
    <t>テー１０</t>
  </si>
  <si>
    <t>テー１１</t>
  </si>
  <si>
    <t>テー１２</t>
  </si>
  <si>
    <t>テー１３</t>
  </si>
  <si>
    <t>テー１４</t>
  </si>
  <si>
    <t>テー１５</t>
  </si>
  <si>
    <t>件　名</t>
    <rPh sb="0" eb="1">
      <t>ケン</t>
    </rPh>
    <rPh sb="2" eb="3">
      <t>メイ</t>
    </rPh>
    <phoneticPr fontId="4"/>
  </si>
  <si>
    <t>委－1</t>
    <rPh sb="0" eb="1">
      <t>イ</t>
    </rPh>
    <phoneticPr fontId="4"/>
  </si>
  <si>
    <t>委－2</t>
    <rPh sb="0" eb="1">
      <t>イ</t>
    </rPh>
    <phoneticPr fontId="4"/>
  </si>
  <si>
    <t>委－3</t>
    <rPh sb="0" eb="1">
      <t>イ</t>
    </rPh>
    <phoneticPr fontId="4"/>
  </si>
  <si>
    <t>委－4</t>
    <rPh sb="0" eb="1">
      <t>イ</t>
    </rPh>
    <phoneticPr fontId="4"/>
  </si>
  <si>
    <t>委－5</t>
    <rPh sb="0" eb="1">
      <t>イ</t>
    </rPh>
    <phoneticPr fontId="4"/>
  </si>
  <si>
    <t>委－6</t>
    <rPh sb="0" eb="1">
      <t>イ</t>
    </rPh>
    <phoneticPr fontId="4"/>
  </si>
  <si>
    <t>委－7</t>
    <rPh sb="0" eb="1">
      <t>イ</t>
    </rPh>
    <phoneticPr fontId="4"/>
  </si>
  <si>
    <t>委－8</t>
    <rPh sb="0" eb="1">
      <t>イ</t>
    </rPh>
    <phoneticPr fontId="4"/>
  </si>
  <si>
    <t>委－9</t>
    <rPh sb="0" eb="1">
      <t>イ</t>
    </rPh>
    <phoneticPr fontId="4"/>
  </si>
  <si>
    <t>委－10</t>
    <rPh sb="0" eb="1">
      <t>イ</t>
    </rPh>
    <phoneticPr fontId="4"/>
  </si>
  <si>
    <t>委－11</t>
    <rPh sb="0" eb="1">
      <t>イ</t>
    </rPh>
    <phoneticPr fontId="4"/>
  </si>
  <si>
    <t>委－12</t>
    <rPh sb="0" eb="1">
      <t>イ</t>
    </rPh>
    <phoneticPr fontId="4"/>
  </si>
  <si>
    <t>委－13</t>
    <rPh sb="0" eb="1">
      <t>イ</t>
    </rPh>
    <phoneticPr fontId="4"/>
  </si>
  <si>
    <t>委－14</t>
    <rPh sb="0" eb="1">
      <t>イ</t>
    </rPh>
    <phoneticPr fontId="4"/>
  </si>
  <si>
    <t>委－15</t>
    <rPh sb="0" eb="1">
      <t>イ</t>
    </rPh>
    <phoneticPr fontId="4"/>
  </si>
  <si>
    <t>展示会名</t>
    <rPh sb="0" eb="3">
      <t>テンジカイ</t>
    </rPh>
    <rPh sb="3" eb="4">
      <t>メイ</t>
    </rPh>
    <phoneticPr fontId="10"/>
  </si>
  <si>
    <t>開催期間・
会場</t>
    <phoneticPr fontId="10"/>
  </si>
  <si>
    <t>単価
（税抜、B）</t>
    <rPh sb="0" eb="2">
      <t>タンカ</t>
    </rPh>
    <rPh sb="4" eb="6">
      <t>ゼイヌキ</t>
    </rPh>
    <phoneticPr fontId="10"/>
  </si>
  <si>
    <t>助成
対象経費
(A)×(B)</t>
    <phoneticPr fontId="10"/>
  </si>
  <si>
    <t xml:space="preserve">支払予定先     </t>
    <rPh sb="0" eb="2">
      <t>シハライ</t>
    </rPh>
    <rPh sb="2" eb="4">
      <t>ヨテイ</t>
    </rPh>
    <rPh sb="4" eb="5">
      <t>サキ</t>
    </rPh>
    <phoneticPr fontId="10"/>
  </si>
  <si>
    <t>購入単価
又は
リース料等の月額（税抜）
(B)</t>
    <rPh sb="0" eb="2">
      <t>コウニュウ</t>
    </rPh>
    <rPh sb="2" eb="4">
      <t>タンカ</t>
    </rPh>
    <rPh sb="5" eb="6">
      <t>マタ</t>
    </rPh>
    <rPh sb="11" eb="12">
      <t>リョウ</t>
    </rPh>
    <rPh sb="12" eb="13">
      <t>トウ</t>
    </rPh>
    <rPh sb="14" eb="16">
      <t>ゲツガク</t>
    </rPh>
    <rPh sb="17" eb="19">
      <t>ゼイヌキ</t>
    </rPh>
    <phoneticPr fontId="4"/>
  </si>
  <si>
    <t>経費目</t>
    <rPh sb="0" eb="3">
      <t>ケイヒモク</t>
    </rPh>
    <phoneticPr fontId="4"/>
  </si>
  <si>
    <t>内容及び仕様</t>
    <rPh sb="0" eb="3">
      <t>ナイヨウオヨ</t>
    </rPh>
    <rPh sb="4" eb="6">
      <t>シヨウ</t>
    </rPh>
    <phoneticPr fontId="10"/>
  </si>
  <si>
    <t>番号</t>
    <rPh sb="0" eb="2">
      <t>バンゴウ</t>
    </rPh>
    <phoneticPr fontId="10"/>
  </si>
  <si>
    <t>広ー１</t>
    <rPh sb="0" eb="1">
      <t>コウ</t>
    </rPh>
    <phoneticPr fontId="4"/>
  </si>
  <si>
    <t>広ー２</t>
    <rPh sb="0" eb="1">
      <t>コウ</t>
    </rPh>
    <phoneticPr fontId="4"/>
  </si>
  <si>
    <t>広ー３</t>
    <rPh sb="0" eb="1">
      <t>コウ</t>
    </rPh>
    <phoneticPr fontId="4"/>
  </si>
  <si>
    <t>広ー４</t>
    <rPh sb="0" eb="1">
      <t>コウ</t>
    </rPh>
    <phoneticPr fontId="4"/>
  </si>
  <si>
    <t>広ー５</t>
    <rPh sb="0" eb="1">
      <t>コウ</t>
    </rPh>
    <phoneticPr fontId="4"/>
  </si>
  <si>
    <t>広ー６</t>
    <rPh sb="0" eb="1">
      <t>コウ</t>
    </rPh>
    <phoneticPr fontId="4"/>
  </si>
  <si>
    <t>広ー７</t>
    <rPh sb="0" eb="1">
      <t>コウ</t>
    </rPh>
    <phoneticPr fontId="4"/>
  </si>
  <si>
    <t>広ー８</t>
    <rPh sb="0" eb="1">
      <t>コウ</t>
    </rPh>
    <phoneticPr fontId="4"/>
  </si>
  <si>
    <t>広ー９</t>
    <rPh sb="0" eb="1">
      <t>コウ</t>
    </rPh>
    <phoneticPr fontId="4"/>
  </si>
  <si>
    <t>広ー１０</t>
    <rPh sb="0" eb="1">
      <t>コウ</t>
    </rPh>
    <phoneticPr fontId="4"/>
  </si>
  <si>
    <t>掲載媒体又は制作物</t>
    <rPh sb="0" eb="4">
      <t>ケイサイバイタイ</t>
    </rPh>
    <rPh sb="4" eb="5">
      <t>マタ</t>
    </rPh>
    <rPh sb="6" eb="9">
      <t>セイサクブツ</t>
    </rPh>
    <phoneticPr fontId="10"/>
  </si>
  <si>
    <t>E－１</t>
    <phoneticPr fontId="4"/>
  </si>
  <si>
    <t>E－２</t>
  </si>
  <si>
    <t>E－３</t>
  </si>
  <si>
    <t>E－４</t>
  </si>
  <si>
    <t>E－５</t>
  </si>
  <si>
    <t>ＥＣサイト名</t>
    <rPh sb="5" eb="6">
      <t>メイ</t>
    </rPh>
    <phoneticPr fontId="10"/>
  </si>
  <si>
    <t>EC運営者HP</t>
    <rPh sb="2" eb="5">
      <t>ウンエイシャ</t>
    </rPh>
    <phoneticPr fontId="10"/>
  </si>
  <si>
    <t>助成対象経費
（税抜）</t>
    <rPh sb="8" eb="10">
      <t>ゼイヌキ</t>
    </rPh>
    <phoneticPr fontId="10"/>
  </si>
  <si>
    <t>契約先</t>
    <rPh sb="0" eb="3">
      <t>ケイヤクサキ</t>
    </rPh>
    <phoneticPr fontId="10"/>
  </si>
  <si>
    <t>料金
（税抜）</t>
    <rPh sb="0" eb="2">
      <t>リョウキン</t>
    </rPh>
    <phoneticPr fontId="10"/>
  </si>
  <si>
    <t>従事者氏名</t>
    <rPh sb="0" eb="3">
      <t>ジュウジシャ</t>
    </rPh>
    <rPh sb="3" eb="5">
      <t>シメイ</t>
    </rPh>
    <phoneticPr fontId="4"/>
  </si>
  <si>
    <t>所属部門</t>
    <rPh sb="0" eb="2">
      <t>ショゾク</t>
    </rPh>
    <rPh sb="2" eb="4">
      <t>ブモン</t>
    </rPh>
    <phoneticPr fontId="4"/>
  </si>
  <si>
    <t>雇用形態</t>
    <rPh sb="0" eb="4">
      <t>コヨウケイタイ</t>
    </rPh>
    <phoneticPr fontId="4"/>
  </si>
  <si>
    <t>従事内容</t>
    <rPh sb="0" eb="2">
      <t>ジュウジ</t>
    </rPh>
    <rPh sb="2" eb="4">
      <t>ナイヨウ</t>
    </rPh>
    <phoneticPr fontId="4"/>
  </si>
  <si>
    <t>従事時間
(A)</t>
    <rPh sb="0" eb="2">
      <t>ジュウジ</t>
    </rPh>
    <rPh sb="2" eb="4">
      <t>ジカン</t>
    </rPh>
    <phoneticPr fontId="4"/>
  </si>
  <si>
    <t>単価(B)
(税抜)</t>
    <rPh sb="0" eb="2">
      <t>タンカ</t>
    </rPh>
    <rPh sb="7" eb="9">
      <t>ゼイヌキ</t>
    </rPh>
    <phoneticPr fontId="4"/>
  </si>
  <si>
    <t>助成事業に
要する経費</t>
    <rPh sb="0" eb="2">
      <t>ジョセイ</t>
    </rPh>
    <rPh sb="2" eb="4">
      <t>ジギョウ</t>
    </rPh>
    <rPh sb="6" eb="7">
      <t>ヨウ</t>
    </rPh>
    <rPh sb="9" eb="11">
      <t>ケイヒ</t>
    </rPh>
    <phoneticPr fontId="4"/>
  </si>
  <si>
    <t>助成対象経費
(A)×(B)</t>
    <phoneticPr fontId="10"/>
  </si>
  <si>
    <t>顧客ニーズ検証または販路開拓、製品・サービスの試作品開発に係る人件費のみ対象となります。
資料・情報収集、経理事務作業等　は対象外です。</t>
    <phoneticPr fontId="4"/>
  </si>
  <si>
    <t>番号</t>
    <rPh sb="0" eb="2">
      <t>バンゴウ</t>
    </rPh>
    <phoneticPr fontId="4"/>
  </si>
  <si>
    <t>報酬月額（給与等）</t>
    <rPh sb="0" eb="2">
      <t>ホウシュウ</t>
    </rPh>
    <rPh sb="2" eb="4">
      <t>ゲツガク</t>
    </rPh>
    <rPh sb="5" eb="7">
      <t>キュウヨ</t>
    </rPh>
    <rPh sb="7" eb="8">
      <t>ナド</t>
    </rPh>
    <phoneticPr fontId="10"/>
  </si>
  <si>
    <t>人件費単価（円/1h）</t>
    <rPh sb="0" eb="3">
      <t>ジンケンヒ</t>
    </rPh>
    <rPh sb="3" eb="5">
      <t>タンカ</t>
    </rPh>
    <rPh sb="6" eb="7">
      <t>エン</t>
    </rPh>
    <phoneticPr fontId="10"/>
  </si>
  <si>
    <t>605,000～</t>
  </si>
  <si>
    <t>時給単価(B)</t>
    <rPh sb="0" eb="2">
      <t>ジキュウタンカ2</t>
    </rPh>
    <phoneticPr fontId="4"/>
  </si>
  <si>
    <t>従事時間/日
(A)</t>
    <rPh sb="0" eb="2">
      <t>ジュウジ</t>
    </rPh>
    <rPh sb="2" eb="4">
      <t>ジカン</t>
    </rPh>
    <rPh sb="5" eb="6">
      <t>ニチ</t>
    </rPh>
    <phoneticPr fontId="4"/>
  </si>
  <si>
    <t>日数</t>
    <rPh sb="0" eb="2">
      <t>ニッスウ</t>
    </rPh>
    <phoneticPr fontId="4"/>
  </si>
  <si>
    <t>日額</t>
    <rPh sb="0" eb="2">
      <t>ニチガク</t>
    </rPh>
    <phoneticPr fontId="4"/>
  </si>
  <si>
    <t>SU型：600万円
SB型：100万円</t>
    <rPh sb="2" eb="3">
      <t>ガタ</t>
    </rPh>
    <rPh sb="7" eb="9">
      <t>マンエン</t>
    </rPh>
    <phoneticPr fontId="4"/>
  </si>
  <si>
    <t>助成対象とならない経費で、助成事業に要する経費です。</t>
    <rPh sb="0" eb="4">
      <t>ジョセイタイショウ</t>
    </rPh>
    <rPh sb="9" eb="11">
      <t>ケイヒ</t>
    </rPh>
    <phoneticPr fontId="4"/>
  </si>
  <si>
    <t>合計【注5】</t>
    <rPh sb="0" eb="2">
      <t>ゴウケイ</t>
    </rPh>
    <rPh sb="2" eb="6">
      <t>(チュウ5)</t>
    </rPh>
    <phoneticPr fontId="4"/>
  </si>
  <si>
    <t>助成対象外経費【注4】</t>
    <rPh sb="0" eb="7">
      <t>ジョセイタイショウガイケイヒ</t>
    </rPh>
    <rPh sb="7" eb="11">
      <t>(チュウ4)</t>
    </rPh>
    <phoneticPr fontId="4"/>
  </si>
  <si>
    <t>次のア～ウのいずれかに該当するものである</t>
    <phoneticPr fontId="4"/>
  </si>
  <si>
    <t>ア　中小企業者（会社法に規定される会社または士業法人、個人事業主）
　　以下に該当する事業者で、大企業(※1)が実施的に経営に参画（※2）していない者</t>
    <rPh sb="36" eb="38">
      <t>イカ</t>
    </rPh>
    <rPh sb="39" eb="41">
      <t>ガイトウ</t>
    </rPh>
    <rPh sb="43" eb="46">
      <t>ジギョウシャ</t>
    </rPh>
    <rPh sb="48" eb="49">
      <t>ダイ</t>
    </rPh>
    <rPh sb="49" eb="51">
      <t>キギョウ</t>
    </rPh>
    <rPh sb="56" eb="58">
      <t>ジッシ</t>
    </rPh>
    <rPh sb="58" eb="59">
      <t>テキ</t>
    </rPh>
    <rPh sb="60" eb="62">
      <t>ケイエイ</t>
    </rPh>
    <rPh sb="63" eb="65">
      <t>サンカク</t>
    </rPh>
    <rPh sb="74" eb="75">
      <t>モノ</t>
    </rPh>
    <phoneticPr fontId="4"/>
  </si>
  <si>
    <t>※1　「大企業」とは、前記中小企業者に該当する以外の者で、事業を営む者。ただし、次に該当する者は除く。
　　　・中小企業投資育成株式会社
　　　・投資事業有限責任組合
※2　「大企業が実質的に経営に参画」とは、次に掲げる事項に該当する場合をいう。
　　　・大企業が単独で、発行済株式総数又は出資総額の２分の１以上を、所有又は出資している。
　　　・大企業が複数で、発行済株式総数又は出資総額の３分の２以上を、所有又は出資している。
　　　・役員総数の２分の１以上を、大企業の役員又は職員が兼務している。
　　　・その他大企業が実質的に経営に参画していると考えられる。</t>
    <phoneticPr fontId="4"/>
  </si>
  <si>
    <t>(5)</t>
    <phoneticPr fontId="4"/>
  </si>
  <si>
    <t>SU型で申請する場合のみ、助成事業の進展具合によって助成対象期間を区切り、「期」を設けることができます。期が設定された場合には、期ごとに完了検査を行い、都度助成金を交付します。
期を設定する場合は、その期間を記載してください。
※期は６か月以上の期間として、事業期間を通じて３期を上限とします。</t>
    <rPh sb="2" eb="3">
      <t>ガタ</t>
    </rPh>
    <rPh sb="4" eb="6">
      <t>シンセイ</t>
    </rPh>
    <rPh sb="8" eb="10">
      <t>バアイ</t>
    </rPh>
    <rPh sb="89" eb="90">
      <t>キ</t>
    </rPh>
    <rPh sb="91" eb="93">
      <t>セッテイ</t>
    </rPh>
    <rPh sb="95" eb="97">
      <t>バアイ</t>
    </rPh>
    <rPh sb="101" eb="103">
      <t>キカン</t>
    </rPh>
    <rPh sb="104" eb="106">
      <t>キサイ</t>
    </rPh>
    <phoneticPr fontId="4"/>
  </si>
  <si>
    <r>
      <t xml:space="preserve">期
</t>
    </r>
    <r>
      <rPr>
        <b/>
        <sz val="9"/>
        <color theme="1"/>
        <rFont val="游ゴシック"/>
        <family val="3"/>
        <charset val="128"/>
        <scheme val="minor"/>
      </rPr>
      <t>※SU型のみ</t>
    </r>
    <rPh sb="0" eb="1">
      <t>キ</t>
    </rPh>
    <rPh sb="5" eb="6">
      <t>ガタ</t>
    </rPh>
    <phoneticPr fontId="4"/>
  </si>
  <si>
    <t>期</t>
    <rPh sb="0" eb="1">
      <t>キ</t>
    </rPh>
    <phoneticPr fontId="4"/>
  </si>
  <si>
    <t>期間</t>
    <rPh sb="0" eb="2">
      <t>キカン</t>
    </rPh>
    <phoneticPr fontId="4"/>
  </si>
  <si>
    <t>（２）取組内容</t>
    <rPh sb="3" eb="7">
      <t>トリクミナイヨウ</t>
    </rPh>
    <phoneticPr fontId="4"/>
  </si>
  <si>
    <t>１期</t>
  </si>
  <si>
    <t>１期</t>
    <rPh sb="1" eb="2">
      <t>キ</t>
    </rPh>
    <phoneticPr fontId="4"/>
  </si>
  <si>
    <t>２期</t>
  </si>
  <si>
    <t>２期</t>
    <rPh sb="1" eb="2">
      <t>キ</t>
    </rPh>
    <phoneticPr fontId="4"/>
  </si>
  <si>
    <t>３期</t>
    <rPh sb="1" eb="2">
      <t>キ</t>
    </rPh>
    <phoneticPr fontId="4"/>
  </si>
  <si>
    <t>令和　　年　　月　　日～
令和　　年　　月　　日</t>
    <phoneticPr fontId="4"/>
  </si>
  <si>
    <t>（１）期の設定　※SU型のみ</t>
    <rPh sb="3" eb="4">
      <t>キ</t>
    </rPh>
    <rPh sb="5" eb="7">
      <t>セッテイ</t>
    </rPh>
    <rPh sb="11" eb="12">
      <t>ガタ</t>
    </rPh>
    <phoneticPr fontId="4"/>
  </si>
  <si>
    <t>「６－（２）」のとおり</t>
    <phoneticPr fontId="4"/>
  </si>
  <si>
    <t>助成金交付申請額
（千円未満切捨）
【注３】</t>
    <rPh sb="0" eb="3">
      <t>ジョセイキン</t>
    </rPh>
    <rPh sb="3" eb="5">
      <t>コウフ</t>
    </rPh>
    <rPh sb="5" eb="7">
      <t>シンセイ</t>
    </rPh>
    <rPh sb="7" eb="8">
      <t>ガク</t>
    </rPh>
    <rPh sb="10" eb="16">
      <t>センエンミマンキリス</t>
    </rPh>
    <rPh sb="18" eb="22">
      <t>(チュウ3)</t>
    </rPh>
    <phoneticPr fontId="4"/>
  </si>
  <si>
    <t>（１）　役員または社員の直接人件費</t>
    <rPh sb="4" eb="6">
      <t>ヤクイン</t>
    </rPh>
    <rPh sb="9" eb="11">
      <t>シャイン</t>
    </rPh>
    <rPh sb="12" eb="17">
      <t>チョクセツジンケンヒ</t>
    </rPh>
    <phoneticPr fontId="4"/>
  </si>
  <si>
    <t>（２）　パート・アルバイトの直接人件費</t>
    <rPh sb="14" eb="19">
      <t>チョクセツジンケンヒ</t>
    </rPh>
    <phoneticPr fontId="4"/>
  </si>
  <si>
    <r>
      <t xml:space="preserve">設置期間
（月数）
</t>
    </r>
    <r>
      <rPr>
        <sz val="8"/>
        <rFont val="ＭＳ Ｐゴシック"/>
        <family val="3"/>
        <charset val="128"/>
      </rPr>
      <t>※リース・
レンタルのみ</t>
    </r>
    <rPh sb="0" eb="2">
      <t>セッチ</t>
    </rPh>
    <rPh sb="2" eb="4">
      <t>キカン</t>
    </rPh>
    <rPh sb="6" eb="8">
      <t>ツキスウ</t>
    </rPh>
    <phoneticPr fontId="4"/>
  </si>
  <si>
    <t>内　容</t>
    <rPh sb="0" eb="1">
      <t>ウチ</t>
    </rPh>
    <rPh sb="2" eb="3">
      <t>カタチ</t>
    </rPh>
    <phoneticPr fontId="4"/>
  </si>
  <si>
    <t>単価（税抜）
(B)</t>
    <rPh sb="0" eb="2">
      <t>タンカ</t>
    </rPh>
    <rPh sb="3" eb="5">
      <t>ゼイヌキ</t>
    </rPh>
    <phoneticPr fontId="4"/>
  </si>
  <si>
    <t>助成対象経費
(B)×(A)
（税抜）</t>
    <rPh sb="16" eb="18">
      <t>ゼイヌキ</t>
    </rPh>
    <phoneticPr fontId="10"/>
  </si>
  <si>
    <t xml:space="preserve">委託先
（予定） </t>
    <phoneticPr fontId="10"/>
  </si>
  <si>
    <t>「助成金交付申請額」とは、助成対象経費のうち助成金の交付を希望する金額で、助成対象経費（１／２）を乗じた額（千円未満切り捨て）です。その総額はSU型：1,500万円、SB型：300万円が上限です。</t>
    <rPh sb="73" eb="74">
      <t>ガタ</t>
    </rPh>
    <rPh sb="85" eb="86">
      <t>ガタ</t>
    </rPh>
    <rPh sb="90" eb="92">
      <t>マンエン</t>
    </rPh>
    <phoneticPr fontId="4"/>
  </si>
  <si>
    <t>「助成対象経費」とは、「助成事業に要する経費」から消費税、振込手数料、通信費、光熱費等の間接経費を除いた金額です。</t>
    <phoneticPr fontId="4"/>
  </si>
  <si>
    <t>※助成金に採択された場合、ホームページに公開されます。</t>
    <rPh sb="1" eb="4">
      <t>ジョセイキン</t>
    </rPh>
    <rPh sb="5" eb="7">
      <t>サイタク</t>
    </rPh>
    <rPh sb="10" eb="12">
      <t>バアイ</t>
    </rPh>
    <rPh sb="20" eb="22">
      <t>コウカイ</t>
    </rPh>
    <phoneticPr fontId="4"/>
  </si>
  <si>
    <t>　</t>
    <phoneticPr fontId="4"/>
  </si>
  <si>
    <t>以下のいずれかに該当する法人または個人であること
ア　令和７年７月16日時点で法人登記を行ってから10 年未満の法人
本店（士業法人の方は主たる事務所）の所在地が都内に登記されており、都内で実質的に事業を行っている本店（士業法人の方は主たる事務所）が実在していること。
イ　令和７年７月16日時点で税務署へ開業の届出を行ってから 10 年未満の個人事業主の方
納税地と主たる事業所等が都内に実在しており、都内の主たる事業所等において実質的に事業が行われていること。</t>
    <phoneticPr fontId="4"/>
  </si>
  <si>
    <t xml:space="preserve">ア　テストマーケティング等の顧客ニーズの検証を実施できる、製品・サービス、又は、そのプロトタイプを有していること
イ　支援内容で「必須」の記載があるプログラムは、原則、全日程受けられる体制と意欲を持っていること
ウ　同一の役員が就任する複数の法人、または同一の個人による複数の申請でないこと
エ　公社が連鎖販売取引、ネガティブ・オプション（送り付け商法）、催眠商法、霊感商法など公的資金の助成先として適切でないと判断する業態を営むものではないこと
オ　企業名・代表者名・助成事業概要の公表および本事業の支援事例の取材や公開に協力できること
カ　事業税等を滞納（分納）していないこと
キ　東京都及び公社に対する賃料・使用料等の債務の支払いが滞っていないこと
ク　申請日までの過去５年間に、公社・国・都道府県・区市町村等が実施する助成事業等に関して、不正等の事故を起こしていないこと
ケ　公社・国・都道府県・区市町村等から、本助成金以外の助成金・補助金を受けている（受ける予定を含む）場合、本助成金と同一経費への重複助成・補助となる経費がない、または経費が生じる予定がないこと
コ　民事再生法又は会社更生法による申立て等、本事業の継続性について不確実な状況が存在しないこと
サ　本事業の実施にあたっては、必要な許認可を取得し関係法令を遵守していること
シ　「東京都暴力団排除条例」に規定する暴力団関係者又は遊興娯楽業のうち風俗関連業、ギャンブル業、賭博等、社会通念上適切でないと判断される事業者または事業ではないこと
ス　その他、公的支援先として適切でないと判断されないこと
</t>
    <phoneticPr fontId="4"/>
  </si>
  <si>
    <t>令和7年度顧客獲得実践支援事業（ハンズオン支援フェーズ）に申請した事業の顧客ニーズ検証及び販路開拓を</t>
    <rPh sb="0" eb="2">
      <t>レイワ</t>
    </rPh>
    <rPh sb="3" eb="5">
      <t>ネンド</t>
    </rPh>
    <rPh sb="5" eb="9">
      <t>コキャクカクトク</t>
    </rPh>
    <rPh sb="9" eb="15">
      <t>ジッセンシエンジギョウ</t>
    </rPh>
    <rPh sb="21" eb="23">
      <t>シエン</t>
    </rPh>
    <rPh sb="29" eb="31">
      <t>シンセイ</t>
    </rPh>
    <rPh sb="33" eb="35">
      <t>ジギョウ</t>
    </rPh>
    <rPh sb="36" eb="38">
      <t>コキャク</t>
    </rPh>
    <rPh sb="41" eb="43">
      <t>ケンショウ</t>
    </rPh>
    <rPh sb="43" eb="44">
      <t>オヨ</t>
    </rPh>
    <rPh sb="45" eb="49">
      <t>ハンロカイタク</t>
    </rPh>
    <phoneticPr fontId="4"/>
  </si>
  <si>
    <t>次のア～スの全てに該当するもの</t>
    <phoneticPr fontId="10"/>
  </si>
  <si>
    <t>令和8年４月1日(予定)～
令和　　年　　月　　日</t>
    <rPh sb="0" eb="2">
      <t>レイワ</t>
    </rPh>
    <rPh sb="3" eb="4">
      <t>ネン</t>
    </rPh>
    <rPh sb="5" eb="6">
      <t>ガツ</t>
    </rPh>
    <rPh sb="7" eb="8">
      <t>ニチ</t>
    </rPh>
    <rPh sb="9" eb="11">
      <t>ヨテイ</t>
    </rPh>
    <rPh sb="14" eb="16">
      <t>レイワ</t>
    </rPh>
    <rPh sb="18" eb="19">
      <t>ネン</t>
    </rPh>
    <rPh sb="21" eb="22">
      <t>ガツ</t>
    </rPh>
    <rPh sb="24" eb="25">
      <t>ニチ</t>
    </rPh>
    <phoneticPr fontId="4"/>
  </si>
  <si>
    <t>R8年5月</t>
    <rPh sb="2" eb="3">
      <t>ネン</t>
    </rPh>
    <rPh sb="4" eb="5">
      <t>ガツ</t>
    </rPh>
    <phoneticPr fontId="4"/>
  </si>
  <si>
    <t>R8年10月</t>
    <rPh sb="2" eb="3">
      <t>ネン</t>
    </rPh>
    <rPh sb="5" eb="6">
      <t>ガツ</t>
    </rPh>
    <phoneticPr fontId="4"/>
  </si>
  <si>
    <t>R8年4月</t>
    <rPh sb="2" eb="3">
      <t>ネン</t>
    </rPh>
    <rPh sb="4" eb="5">
      <t>ガツ</t>
    </rPh>
    <phoneticPr fontId="4"/>
  </si>
  <si>
    <t>R8年7月</t>
    <rPh sb="2" eb="3">
      <t>ネン</t>
    </rPh>
    <rPh sb="4" eb="5">
      <t>ガツ</t>
    </rPh>
    <phoneticPr fontId="4"/>
  </si>
  <si>
    <t>令和7年度アクセラレーションプログラム ハンズオン支援フェーズに、下記のとおり申請します。</t>
    <phoneticPr fontId="4"/>
  </si>
  <si>
    <t>併願</t>
    <rPh sb="0" eb="2">
      <t>ヘイガン</t>
    </rPh>
    <phoneticPr fontId="4"/>
  </si>
  <si>
    <t>（１）該当する申請区分に、〇をつけてください。</t>
    <rPh sb="3" eb="5">
      <t>ガイトウ</t>
    </rPh>
    <rPh sb="7" eb="11">
      <t>シンセイクブン</t>
    </rPh>
    <phoneticPr fontId="4"/>
  </si>
  <si>
    <t>（２）助成金について、申請する場合は〇をつけてください。</t>
    <rPh sb="3" eb="6">
      <t>ジョセイキン</t>
    </rPh>
    <rPh sb="11" eb="13">
      <t>シンセイ</t>
    </rPh>
    <rPh sb="15" eb="17">
      <t>バアイ</t>
    </rPh>
    <phoneticPr fontId="4"/>
  </si>
  <si>
    <t>助成金申請</t>
    <rPh sb="0" eb="5">
      <t>ジョセイキンシンセイ</t>
    </rPh>
    <phoneticPr fontId="4"/>
  </si>
  <si>
    <t>申請区分</t>
    <rPh sb="0" eb="4">
      <t>シンセイクブン</t>
    </rPh>
    <phoneticPr fontId="4"/>
  </si>
  <si>
    <t>申請書提出後は、いかなる理由によっても申請区分を変更することはできません。</t>
    <phoneticPr fontId="4"/>
  </si>
  <si>
    <t>助成金の区分はハンズオン支援フェーズに採択された区分での助成内容になります。</t>
    <phoneticPr fontId="4"/>
  </si>
  <si>
    <t>審査によりSB型・SU型のどちらの申請区分も採択可となった場合は、SU型の採択企業として決定します。</t>
    <phoneticPr fontId="4"/>
  </si>
  <si>
    <t>（３）申請時の留意事項にご了承いただける場合は、〇をつけてください。全てにご了承いただけない場合、
　　　ご申請いただけません。</t>
    <phoneticPr fontId="4"/>
  </si>
  <si>
    <t>創業年月日</t>
  </si>
  <si>
    <t>決算月</t>
  </si>
  <si>
    <t>主たる業種</t>
  </si>
  <si>
    <t>事業概要</t>
  </si>
  <si>
    <t>（全ての事業を記載してください。）</t>
  </si>
  <si>
    <t>サービス</t>
  </si>
  <si>
    <t>資本金又は</t>
  </si>
  <si>
    <t>出資金及び</t>
  </si>
  <si>
    <t>株主又は出資者</t>
  </si>
  <si>
    <t>(法人のみ記載)</t>
  </si>
  <si>
    <t>株主又は出資者の内訳</t>
  </si>
  <si>
    <t>（欄が不足する場合は、適宜行を追加してください）</t>
  </si>
  <si>
    <t>株主名</t>
  </si>
  <si>
    <t>又は出資者名</t>
  </si>
  <si>
    <t>株式数</t>
  </si>
  <si>
    <t>（株式会社の</t>
  </si>
  <si>
    <t>場合のみ）</t>
  </si>
  <si>
    <t>金額</t>
  </si>
  <si>
    <t>大企業であるか</t>
  </si>
  <si>
    <t>（該当する</t>
  </si>
  <si>
    <t>場合は○）</t>
  </si>
  <si>
    <t>千円</t>
  </si>
  <si>
    <t>資本金又は出資金の総額及び株主又は出資者の総数（＝上記内訳の合計）</t>
  </si>
  <si>
    <t>全役員の</t>
  </si>
  <si>
    <t>役職及び氏名</t>
  </si>
  <si>
    <t>役員数</t>
  </si>
  <si>
    <t>（監査役含む）</t>
  </si>
  <si>
    <t>人</t>
  </si>
  <si>
    <t>従業員数</t>
  </si>
  <si>
    <t>事業に要する</t>
  </si>
  <si>
    <t>許認可・免許等</t>
  </si>
  <si>
    <t>(取得状況も記載)</t>
  </si>
  <si>
    <t>令和8年１月１日から過去５年間における、国・地方公共団体等（公社含む）が実施する補助金・助成金の活用状況を記載してください。</t>
  </si>
  <si>
    <t>申請年度</t>
  </si>
  <si>
    <t>申請先</t>
  </si>
  <si>
    <t>申請テーマ</t>
  </si>
  <si>
    <t>助成金額(千円)</t>
  </si>
  <si>
    <t>活用状況</t>
  </si>
  <si>
    <t>該当する</t>
  </si>
  <si>
    <t>ものに○</t>
  </si>
  <si>
    <t>完了済</t>
  </si>
  <si>
    <t>実施中</t>
  </si>
  <si>
    <t>申請中</t>
  </si>
  <si>
    <t>主たる取扱商品・</t>
    <phoneticPr fontId="4"/>
  </si>
  <si>
    <r>
      <t>★金額、大企業であるかを含め、</t>
    </r>
    <r>
      <rPr>
        <b/>
        <u/>
        <sz val="11"/>
        <color rgb="FF000000"/>
        <rFont val="游ゴシック Light"/>
        <family val="3"/>
        <charset val="128"/>
      </rPr>
      <t>全員について</t>
    </r>
    <r>
      <rPr>
        <b/>
        <sz val="11"/>
        <color rgb="FF000000"/>
        <rFont val="游ゴシック Light"/>
        <family val="3"/>
        <charset val="128"/>
      </rPr>
      <t>ご記入ください★</t>
    </r>
  </si>
  <si>
    <t>うち
正社員数</t>
    <phoneticPr fontId="4"/>
  </si>
  <si>
    <t>１　企業概要</t>
    <phoneticPr fontId="4"/>
  </si>
  <si>
    <t>（１）創業動機</t>
  </si>
  <si>
    <t>（２）経営理念・ビジョン</t>
  </si>
  <si>
    <t>（３）代表者の職歴及び経歴</t>
  </si>
  <si>
    <t>所属先</t>
  </si>
  <si>
    <t>所属期間</t>
  </si>
  <si>
    <t>うち代表期間</t>
  </si>
  <si>
    <t>　　　年　　月～　　　年　　月</t>
  </si>
  <si>
    <t>　　　年　　か月</t>
  </si>
  <si>
    <t>（４）代表者の強みと弱み</t>
    <phoneticPr fontId="4"/>
  </si>
  <si>
    <t>２　代表者について</t>
    <phoneticPr fontId="4"/>
  </si>
  <si>
    <t>（１）事業内容</t>
  </si>
  <si>
    <t>　申請事業（※本プログラムで顧客ニーズ検証等に取り組みたい事業をいう）について、提供する商品・サービスの特徴や強みを含めて記載してください。</t>
    <phoneticPr fontId="4"/>
  </si>
  <si>
    <t>　経営理念や事業を通じて成し遂げたいことを記載してください。</t>
    <phoneticPr fontId="4"/>
  </si>
  <si>
    <t>　代表者のすべての職歴及び経歴を、時系列で記載してください。</t>
    <phoneticPr fontId="4"/>
  </si>
  <si>
    <t>　これまでの経験等を踏まえて、代表者の強み（技術やノウハウ、ネットワーク等）や弱みを記載ください。
弱みについてはその補強方法を記載してください。</t>
    <phoneticPr fontId="4"/>
  </si>
  <si>
    <t>３　事業内容</t>
    <phoneticPr fontId="4"/>
  </si>
  <si>
    <t>「本プログラムで、顧客ニーズ検証等に取り組みたい事業」に関して、対象市場の詳細を記載してください。</t>
  </si>
  <si>
    <t>（１）市場の概要</t>
  </si>
  <si>
    <t>（３）競合他社</t>
  </si>
  <si>
    <t>　競合他社の概要について記載し、競合他社に対する自社の差別化要因、優位性、自社製品・商品・サービスが選ばれる理由を記載してください。</t>
  </si>
  <si>
    <t>(ア)ターゲットの具体像</t>
    <rPh sb="9" eb="12">
      <t>グタイゾウ</t>
    </rPh>
    <phoneticPr fontId="4"/>
  </si>
  <si>
    <t>(イ)ターゲットの抱える課題</t>
    <rPh sb="9" eb="10">
      <t>カカ</t>
    </rPh>
    <rPh sb="12" eb="14">
      <t>カダイ</t>
    </rPh>
    <phoneticPr fontId="4"/>
  </si>
  <si>
    <t>(ウ) ターゲットのニーズ</t>
    <phoneticPr fontId="4"/>
  </si>
  <si>
    <t>(エ)　(ウ) でニーズがあると判断した根拠</t>
    <rPh sb="16" eb="18">
      <t>ハンダン</t>
    </rPh>
    <rPh sb="20" eb="22">
      <t>コンキョ</t>
    </rPh>
    <phoneticPr fontId="4"/>
  </si>
  <si>
    <t>　本プログラムで、顧客ニーズ検証等に取り組みたい事業が想定するターゲットとなる顧客について、記載してください。</t>
    <phoneticPr fontId="4"/>
  </si>
  <si>
    <t>　対象市場の規模、特徴、成長性を記載してください。</t>
    <phoneticPr fontId="4"/>
  </si>
  <si>
    <t>４　市場</t>
    <phoneticPr fontId="4"/>
  </si>
  <si>
    <t>（１）顧客ニーズ検証及び販路開拓の計画</t>
  </si>
  <si>
    <t>「本プログラムで、顧客ニーズ検証等に取り組みたい事業」について、実施する顧客ニーズ検証や販路開拓の具体的な計画を記載してください。</t>
  </si>
  <si>
    <t>※行は必要に応じて、追加してください。</t>
  </si>
  <si>
    <t>令和8年</t>
  </si>
  <si>
    <t>令和9年</t>
  </si>
  <si>
    <t>必要な経費額</t>
  </si>
  <si>
    <t>（単位：千円）</t>
  </si>
  <si>
    <t>4月</t>
  </si>
  <si>
    <t>5月</t>
  </si>
  <si>
    <t>6月</t>
  </si>
  <si>
    <t>7月</t>
  </si>
  <si>
    <t>8月</t>
  </si>
  <si>
    <t>9月</t>
  </si>
  <si>
    <t>10月</t>
  </si>
  <si>
    <t>11月</t>
  </si>
  <si>
    <t>12月</t>
  </si>
  <si>
    <t>1月</t>
  </si>
  <si>
    <t>2月</t>
  </si>
  <si>
    <t>3月</t>
  </si>
  <si>
    <t>ＳＵ型</t>
  </si>
  <si>
    <t>SB型</t>
  </si>
  <si>
    <t>■顧客ニーズ検証</t>
  </si>
  <si>
    <t>■販路開拓</t>
  </si>
  <si>
    <t>必要な経費総額</t>
  </si>
  <si>
    <t>検証方法または販路開拓方法</t>
    <phoneticPr fontId="4"/>
  </si>
  <si>
    <t>主な検証先
または
主な販路開拓先</t>
    <phoneticPr fontId="4"/>
  </si>
  <si>
    <t>千円</t>
    <phoneticPr fontId="4"/>
  </si>
  <si>
    <t>５　事業実施計画</t>
  </si>
  <si>
    <t>５　事業実施計画</t>
    <phoneticPr fontId="4"/>
  </si>
  <si>
    <t>（２）本プログラムで取り組みたいことの詳細</t>
  </si>
  <si>
    <t>（３）実施体制</t>
  </si>
  <si>
    <t>（４）課題とその解決方法</t>
  </si>
  <si>
    <t>　（１）の計画で記載したすべての取組について、取組内容の詳細を記載してください。</t>
    <phoneticPr fontId="4"/>
  </si>
  <si>
    <t>　（１）の計画を実施するための自社内及び協業先の体制について、記載してください。</t>
    <phoneticPr fontId="4"/>
  </si>
  <si>
    <t>　取組において課題として想定される事柄、及びその解決方法を記載してください。</t>
    <phoneticPr fontId="4"/>
  </si>
  <si>
    <t>創業の動機や経緯を記載してください。</t>
    <phoneticPr fontId="4"/>
  </si>
  <si>
    <t>（２）申請事業の全体図</t>
    <rPh sb="3" eb="5">
      <t>シンセイ</t>
    </rPh>
    <phoneticPr fontId="4"/>
  </si>
  <si>
    <t>　申請事業の商流・物流を記載してください。</t>
    <rPh sb="1" eb="3">
      <t>シンセイ</t>
    </rPh>
    <phoneticPr fontId="4"/>
  </si>
  <si>
    <t>※自社及び、ビジネスに関連する企業（顧客､流通業者､原材料供給業者､外注先、設計･開発業者他）等の関係を図示し、事業の全体像を説明してください。また、同時に、カネ･ モノ（製品･サービス）･ 情報の流れを図示してください。</t>
    <phoneticPr fontId="4"/>
  </si>
  <si>
    <t>スタートアップ型
（SU）</t>
    <rPh sb="7" eb="8">
      <t>ガタ</t>
    </rPh>
    <phoneticPr fontId="4"/>
  </si>
  <si>
    <t>スモールビジネス型
（SB）</t>
    <rPh sb="8" eb="9">
      <t>ガタ</t>
    </rPh>
    <phoneticPr fontId="4"/>
  </si>
  <si>
    <t>（１）経営戦略上の位置づけ</t>
  </si>
  <si>
    <t>会社としての経営戦略において、本取組の位置づけ、経営方針について記載してください。</t>
  </si>
  <si>
    <t>（２）事業成長</t>
  </si>
  <si>
    <t>本プログラムの活用がどのように事業成長につながるか、定性的及び定量的に記載してください。</t>
  </si>
  <si>
    <t>（３）今後の売上計画</t>
  </si>
  <si>
    <t>※今期（予想）と来期（計画）の売上高を記載してください。</t>
  </si>
  <si>
    <t>販売先名</t>
  </si>
  <si>
    <t>商品・サービス</t>
  </si>
  <si>
    <t>時期</t>
  </si>
  <si>
    <t>販売単価</t>
  </si>
  <si>
    <t>（円）</t>
  </si>
  <si>
    <t>販売数量（個）</t>
  </si>
  <si>
    <t>売上高(千円)</t>
  </si>
  <si>
    <t>今期</t>
  </si>
  <si>
    <t>円</t>
  </si>
  <si>
    <t>来期</t>
  </si>
  <si>
    <t xml:space="preserve">    ➀ 全体の売上高　　単位：千円</t>
    <phoneticPr fontId="4"/>
  </si>
  <si>
    <t xml:space="preserve">    ②「本プログラムで顧客ニーズ検証等に取り組みたい事業」の売上高　単位：千円</t>
    <phoneticPr fontId="4"/>
  </si>
  <si>
    <t xml:space="preserve">    ③　②「本プログラムで顧客ニーズ検証等に取り組みたい事業」の売上高（計画）内訳（主要販売先）</t>
    <phoneticPr fontId="4"/>
  </si>
  <si>
    <t>※➀と②が同一の場合は、②には➀と同額を記載してください。</t>
    <phoneticPr fontId="4"/>
  </si>
  <si>
    <t>資金調達先</t>
  </si>
  <si>
    <t>資金調達額(千円)</t>
  </si>
  <si>
    <t>調達先（名称等）</t>
  </si>
  <si>
    <t>進捗状況</t>
  </si>
  <si>
    <t>内訳</t>
  </si>
  <si>
    <t>自己資金</t>
  </si>
  <si>
    <t>役員借入金</t>
  </si>
  <si>
    <t>銀行借入金</t>
  </si>
  <si>
    <t>その他</t>
  </si>
  <si>
    <t>合計</t>
  </si>
  <si>
    <t>※該当するものを選択</t>
    <rPh sb="8" eb="10">
      <t>センタク</t>
    </rPh>
    <phoneticPr fontId="4"/>
  </si>
  <si>
    <t>ベンチャー
キャピタル出資</t>
    <rPh sb="11" eb="13">
      <t>シュッシ</t>
    </rPh>
    <phoneticPr fontId="4"/>
  </si>
  <si>
    <r>
      <rPr>
        <sz val="10.5"/>
        <color theme="1"/>
        <rFont val="游明朝"/>
        <family val="1"/>
        <charset val="128"/>
      </rPr>
      <t xml:space="preserve">          </t>
    </r>
    <r>
      <rPr>
        <u/>
        <sz val="10.5"/>
        <color theme="1"/>
        <rFont val="游明朝"/>
        <family val="1"/>
        <charset val="128"/>
      </rPr>
      <t>今期予想　　　　　　　　　　　　千円</t>
    </r>
    <r>
      <rPr>
        <sz val="10.5"/>
        <color theme="1"/>
        <rFont val="游明朝"/>
        <family val="1"/>
        <charset val="128"/>
      </rPr>
      <t>　　　（      年       月～　　月）</t>
    </r>
    <rPh sb="12" eb="14">
      <t>ヨソウ</t>
    </rPh>
    <phoneticPr fontId="4"/>
  </si>
  <si>
    <r>
      <rPr>
        <sz val="10.5"/>
        <color theme="1"/>
        <rFont val="游明朝"/>
        <family val="1"/>
        <charset val="128"/>
      </rPr>
      <t xml:space="preserve">          </t>
    </r>
    <r>
      <rPr>
        <u/>
        <sz val="10.5"/>
        <color theme="1"/>
        <rFont val="游明朝"/>
        <family val="1"/>
        <charset val="128"/>
      </rPr>
      <t>来期計画　　　　　　　　　　　　千円</t>
    </r>
    <r>
      <rPr>
        <sz val="10.5"/>
        <color theme="1"/>
        <rFont val="游明朝"/>
        <family val="1"/>
        <charset val="128"/>
      </rPr>
      <t>　　　（　  年　　月～　　月）</t>
    </r>
    <rPh sb="12" eb="14">
      <t>ケイカク</t>
    </rPh>
    <phoneticPr fontId="4"/>
  </si>
  <si>
    <r>
      <t>　　　</t>
    </r>
    <r>
      <rPr>
        <u/>
        <sz val="10.5"/>
        <color theme="1"/>
        <rFont val="游明朝"/>
        <family val="1"/>
        <charset val="128"/>
      </rPr>
      <t>今期予想　　　　　　　　　　　　千円</t>
    </r>
    <r>
      <rPr>
        <sz val="10.5"/>
        <color theme="1"/>
        <rFont val="游明朝"/>
        <family val="1"/>
        <charset val="128"/>
      </rPr>
      <t>　　　（      年    月～　　月）</t>
    </r>
    <rPh sb="5" eb="7">
      <t>ヨソウ</t>
    </rPh>
    <phoneticPr fontId="4"/>
  </si>
  <si>
    <r>
      <rPr>
        <sz val="10.5"/>
        <color theme="1"/>
        <rFont val="游明朝"/>
        <family val="1"/>
        <charset val="128"/>
      </rPr>
      <t xml:space="preserve">           </t>
    </r>
    <r>
      <rPr>
        <u/>
        <sz val="10.5"/>
        <color theme="1"/>
        <rFont val="游明朝"/>
        <family val="1"/>
        <charset val="128"/>
      </rPr>
      <t>来期計画　　　　　　　　　　　　千円</t>
    </r>
    <r>
      <rPr>
        <sz val="10.5"/>
        <color theme="1"/>
        <rFont val="游明朝"/>
        <family val="1"/>
        <charset val="128"/>
      </rPr>
      <t>　　　（　  年　月～　　月）</t>
    </r>
    <rPh sb="13" eb="15">
      <t>ケイカク</t>
    </rPh>
    <phoneticPr fontId="4"/>
  </si>
  <si>
    <t>６　成長性</t>
    <phoneticPr fontId="4"/>
  </si>
  <si>
    <t>７　資金計画</t>
    <phoneticPr fontId="4"/>
  </si>
  <si>
    <t>３　助成事業の内容</t>
    <rPh sb="2" eb="6">
      <t>ジョセイジギョウ</t>
    </rPh>
    <rPh sb="7" eb="9">
      <t>ナイヨウ</t>
    </rPh>
    <phoneticPr fontId="4"/>
  </si>
  <si>
    <t>４　助成金交付申請額</t>
    <rPh sb="2" eb="10">
      <t>ジョセイキンコウフシンセイガク</t>
    </rPh>
    <phoneticPr fontId="4"/>
  </si>
  <si>
    <t>５　事業終了予定月</t>
    <rPh sb="2" eb="9">
      <t>ジギョウシュウリョウヨテイツキ</t>
    </rPh>
    <phoneticPr fontId="4"/>
  </si>
  <si>
    <t>令和7年度アクセラレーションプログラム（顧客獲得実践支援事業）</t>
    <phoneticPr fontId="4"/>
  </si>
  <si>
    <t>【SU】８－９　直接人件費</t>
    <rPh sb="8" eb="10">
      <t>チョクセツ</t>
    </rPh>
    <rPh sb="10" eb="13">
      <t>ジンケンヒ</t>
    </rPh>
    <phoneticPr fontId="10"/>
  </si>
  <si>
    <t>【SU】８－８　ＥＣサイト出店初期登録料</t>
    <rPh sb="13" eb="20">
      <t>シュッテンショキトウロクリョウ</t>
    </rPh>
    <phoneticPr fontId="10"/>
  </si>
  <si>
    <t>【SU】８－７　広告費</t>
    <rPh sb="8" eb="11">
      <t>コウコクヒ</t>
    </rPh>
    <phoneticPr fontId="10"/>
  </si>
  <si>
    <t>【SU】８－６　展示会等参加費</t>
    <rPh sb="8" eb="15">
      <t>テンジカイトウサンカヒ</t>
    </rPh>
    <phoneticPr fontId="4"/>
  </si>
  <si>
    <t>【SU】８－５　原材料・副資材費</t>
    <rPh sb="8" eb="11">
      <t>ゲンザイリョウ</t>
    </rPh>
    <rPh sb="12" eb="16">
      <t>フクシザイヒ</t>
    </rPh>
    <phoneticPr fontId="4"/>
  </si>
  <si>
    <t>【SU】８－４　委託外注費</t>
    <rPh sb="8" eb="13">
      <t>イタクガイチュウヒ</t>
    </rPh>
    <phoneticPr fontId="4"/>
  </si>
  <si>
    <t>【SU】８－３　テストマーケティング費</t>
    <rPh sb="18" eb="19">
      <t>ヒ</t>
    </rPh>
    <phoneticPr fontId="4"/>
  </si>
  <si>
    <t>【SU】８－２　設備等導入費</t>
    <rPh sb="8" eb="14">
      <t>セツビトウドウニュウヒ</t>
    </rPh>
    <phoneticPr fontId="4"/>
  </si>
  <si>
    <t>【SU】８－１　仮説検証費</t>
    <rPh sb="8" eb="13">
      <t>カセツケンショウヒ</t>
    </rPh>
    <phoneticPr fontId="4"/>
  </si>
  <si>
    <t>【SB】８－９　直接人件費</t>
    <rPh sb="8" eb="10">
      <t>チョクセツ</t>
    </rPh>
    <rPh sb="10" eb="13">
      <t>ジンケンヒ</t>
    </rPh>
    <phoneticPr fontId="10"/>
  </si>
  <si>
    <t>【SB】８－８　ＥＣサイト出店初期登録料</t>
    <rPh sb="13" eb="20">
      <t>シュッテンショキトウロクリョウ</t>
    </rPh>
    <phoneticPr fontId="10"/>
  </si>
  <si>
    <t>【SB】８－７　広告費</t>
    <rPh sb="8" eb="11">
      <t>コウコクヒ</t>
    </rPh>
    <phoneticPr fontId="10"/>
  </si>
  <si>
    <t>【SB】８－６　展示会等参加費</t>
    <rPh sb="8" eb="15">
      <t>テンジカイトウサンカヒ</t>
    </rPh>
    <phoneticPr fontId="4"/>
  </si>
  <si>
    <t>【SB】８－５　原材料・副資材費</t>
    <rPh sb="8" eb="11">
      <t>ゲンザイリョウ</t>
    </rPh>
    <rPh sb="12" eb="16">
      <t>フクシザイヒ</t>
    </rPh>
    <phoneticPr fontId="4"/>
  </si>
  <si>
    <t>【SB】８－４　委託外注費</t>
    <rPh sb="8" eb="13">
      <t>イタクガイチュウヒ</t>
    </rPh>
    <phoneticPr fontId="4"/>
  </si>
  <si>
    <t>【SB】８－３　テストマーケティング費</t>
    <rPh sb="18" eb="19">
      <t>ヒ</t>
    </rPh>
    <phoneticPr fontId="4"/>
  </si>
  <si>
    <t>【SB】８－２　設備等導入費</t>
    <rPh sb="8" eb="14">
      <t>セツビトウドウニュウヒ</t>
    </rPh>
    <phoneticPr fontId="4"/>
  </si>
  <si>
    <t>【SB】８－１　仮説検証費</t>
    <rPh sb="8" eb="13">
      <t>カセツケンショウヒ</t>
    </rPh>
    <phoneticPr fontId="4"/>
  </si>
  <si>
    <t>➀企業全体の売上高（計画）と、②「本プログラムで顧客ニーズ検証等に取り組みたい事業」の売上高（計画）を記載してください。</t>
    <rPh sb="1" eb="3">
      <t>キギョウ</t>
    </rPh>
    <phoneticPr fontId="4"/>
  </si>
  <si>
    <t>助成金交付申請書 【SB型】</t>
    <rPh sb="0" eb="3">
      <t>ジョセイキン</t>
    </rPh>
    <rPh sb="3" eb="5">
      <t>コウフ</t>
    </rPh>
    <rPh sb="5" eb="8">
      <t>シンセイショ</t>
    </rPh>
    <phoneticPr fontId="4"/>
  </si>
  <si>
    <t>助成金交付申請書 【SU型】</t>
    <rPh sb="0" eb="3">
      <t>ジョセイキン</t>
    </rPh>
    <rPh sb="3" eb="5">
      <t>コウフ</t>
    </rPh>
    <rPh sb="5" eb="8">
      <t>シンセイショ</t>
    </rPh>
    <phoneticPr fontId="4"/>
  </si>
  <si>
    <t>申請に必要な書類は準備しているか。
【販路開拓支援】のみP14、【販路開拓支援】及び【助成金支援】P15～16参照</t>
    <rPh sb="0" eb="2">
      <t>シンセイ</t>
    </rPh>
    <rPh sb="3" eb="5">
      <t>ヒツヨウ</t>
    </rPh>
    <rPh sb="6" eb="8">
      <t>ショルイ</t>
    </rPh>
    <rPh sb="9" eb="11">
      <t>ジュンビ</t>
    </rPh>
    <rPh sb="19" eb="23">
      <t>ハンロカイタク</t>
    </rPh>
    <rPh sb="23" eb="25">
      <t>シエン</t>
    </rPh>
    <rPh sb="33" eb="37">
      <t>ハンロカイタク</t>
    </rPh>
    <rPh sb="37" eb="39">
      <t>シエン</t>
    </rPh>
    <rPh sb="40" eb="41">
      <t>オヨ</t>
    </rPh>
    <rPh sb="43" eb="48">
      <t>ジョセイキンシエン</t>
    </rPh>
    <rPh sb="55" eb="57">
      <t>サンショウ</t>
    </rPh>
    <phoneticPr fontId="4"/>
  </si>
  <si>
    <t>様式第1号</t>
    <rPh sb="0" eb="3">
      <t>ヨウシキダイ</t>
    </rPh>
    <rPh sb="4" eb="5">
      <t>ゴウ</t>
    </rPh>
    <phoneticPr fontId="4"/>
  </si>
  <si>
    <t>様式第1号</t>
    <rPh sb="0" eb="2">
      <t>ヨウシキ</t>
    </rPh>
    <rPh sb="2" eb="3">
      <t>ダイ</t>
    </rPh>
    <rPh sb="4" eb="5">
      <t>ゴウ</t>
    </rPh>
    <phoneticPr fontId="4"/>
  </si>
  <si>
    <r>
      <t>令和7年度アクセラレーションプログラム</t>
    </r>
    <r>
      <rPr>
        <b/>
        <sz val="11"/>
        <color theme="1"/>
        <rFont val="游ゴシック"/>
        <family val="3"/>
        <charset val="128"/>
        <scheme val="minor"/>
      </rPr>
      <t>（顧客獲得実践支援事業）</t>
    </r>
    <rPh sb="0" eb="2">
      <t>レイワ</t>
    </rPh>
    <rPh sb="3" eb="5">
      <t>ネンド</t>
    </rPh>
    <rPh sb="20" eb="30">
      <t>コキャクカクトクジッセンシエンジギョウ</t>
    </rPh>
    <phoneticPr fontId="4"/>
  </si>
  <si>
    <t>ハンズオン支援フェーズ申請書 兼 助成金交付申請書</t>
    <rPh sb="5" eb="7">
      <t>シエン</t>
    </rPh>
    <rPh sb="11" eb="14">
      <t>シンセイショ</t>
    </rPh>
    <rPh sb="15" eb="16">
      <t>ケン</t>
    </rPh>
    <rPh sb="17" eb="25">
      <t>ジョセイキンコウフシンセイショ</t>
    </rPh>
    <phoneticPr fontId="4"/>
  </si>
  <si>
    <t>(1)
(2)</t>
    <phoneticPr fontId="4"/>
  </si>
  <si>
    <t>(3)</t>
    <phoneticPr fontId="4"/>
  </si>
  <si>
    <t>(4)</t>
    <phoneticPr fontId="4"/>
  </si>
  <si>
    <t>(6)</t>
    <phoneticPr fontId="4"/>
  </si>
  <si>
    <t>　　　　年　　月　　日</t>
    <phoneticPr fontId="4"/>
  </si>
  <si>
    <t>　　　　月</t>
    <phoneticPr fontId="4"/>
  </si>
  <si>
    <t xml:space="preserve">千円 </t>
    <phoneticPr fontId="4"/>
  </si>
  <si>
    <t>（うち大企業からの出資：　　　　 千円）</t>
    <phoneticPr fontId="4"/>
  </si>
  <si>
    <t xml:space="preserve">名 </t>
    <phoneticPr fontId="4"/>
  </si>
  <si>
    <t>（うち大企業からの出資：　　　名）</t>
    <phoneticPr fontId="4"/>
  </si>
  <si>
    <t>　　　年　　月～　　　年　　月</t>
    <phoneticPr fontId="4"/>
  </si>
  <si>
    <t>円</t>
    <phoneticPr fontId="4"/>
  </si>
  <si>
    <t>支援対象外業種一覧（P53～P55）に該当しないこと</t>
    <rPh sb="0" eb="2">
      <t>シエン</t>
    </rPh>
    <rPh sb="2" eb="4">
      <t>タイショウ</t>
    </rPh>
    <rPh sb="4" eb="5">
      <t>ガイ</t>
    </rPh>
    <rPh sb="5" eb="7">
      <t>ギョウシュ</t>
    </rPh>
    <rPh sb="7" eb="9">
      <t>イチラン</t>
    </rPh>
    <rPh sb="19" eb="21">
      <t>ガイトウ</t>
    </rPh>
    <phoneticPr fontId="10"/>
  </si>
  <si>
    <t>～130,000　未満</t>
    <rPh sb="9" eb="11">
      <t>ミマン</t>
    </rPh>
    <phoneticPr fontId="4"/>
  </si>
  <si>
    <t>130,000～138,000</t>
    <phoneticPr fontId="4"/>
  </si>
  <si>
    <t>138,000～146,000</t>
    <phoneticPr fontId="4"/>
  </si>
  <si>
    <t>146,000～155,000</t>
    <phoneticPr fontId="4"/>
  </si>
  <si>
    <t>155,000～165,000</t>
    <phoneticPr fontId="4"/>
  </si>
  <si>
    <t>165,000～175,000</t>
    <phoneticPr fontId="4"/>
  </si>
  <si>
    <t>195,000～210,000</t>
    <phoneticPr fontId="4"/>
  </si>
  <si>
    <t>185,000～195,000</t>
    <phoneticPr fontId="4"/>
  </si>
  <si>
    <t>175,000～185,000</t>
    <phoneticPr fontId="4"/>
  </si>
  <si>
    <t>210,000～230,000</t>
    <phoneticPr fontId="4"/>
  </si>
  <si>
    <t>230,000～250,000</t>
    <phoneticPr fontId="4"/>
  </si>
  <si>
    <t>250,000～270,000</t>
    <phoneticPr fontId="4"/>
  </si>
  <si>
    <t>270,000～290,000</t>
    <phoneticPr fontId="4"/>
  </si>
  <si>
    <t>290,000～310,000</t>
    <phoneticPr fontId="4"/>
  </si>
  <si>
    <t>310,000～330,000</t>
    <phoneticPr fontId="4"/>
  </si>
  <si>
    <t>330,000～350,000</t>
    <phoneticPr fontId="4"/>
  </si>
  <si>
    <t>350,000～370,000</t>
    <phoneticPr fontId="4"/>
  </si>
  <si>
    <t>370,000～395,000</t>
    <phoneticPr fontId="4"/>
  </si>
  <si>
    <t>395,000～425,000</t>
    <phoneticPr fontId="4"/>
  </si>
  <si>
    <t>425,000～455,000</t>
    <phoneticPr fontId="4"/>
  </si>
  <si>
    <t>455,000～485,000</t>
    <phoneticPr fontId="4"/>
  </si>
  <si>
    <t>485,000～515,000</t>
    <phoneticPr fontId="4"/>
  </si>
  <si>
    <t>515,000～545,000</t>
    <phoneticPr fontId="4"/>
  </si>
  <si>
    <t>545,000～575,000</t>
    <phoneticPr fontId="4"/>
  </si>
  <si>
    <t>575,000～605,000</t>
    <phoneticPr fontId="4"/>
  </si>
  <si>
    <r>
      <t>募集要項</t>
    </r>
    <r>
      <rPr>
        <sz val="11"/>
        <rFont val="游明朝"/>
        <family val="1"/>
        <charset val="128"/>
      </rPr>
      <t>P52~53</t>
    </r>
    <r>
      <rPr>
        <sz val="11"/>
        <color rgb="FF000000"/>
        <rFont val="游明朝"/>
        <family val="1"/>
        <charset val="128"/>
      </rPr>
      <t>の日本標準産業分類(中分類)から選択してください。</t>
    </r>
    <phoneticPr fontId="4"/>
  </si>
  <si>
    <t>　当社（私）は、公益財団法人東京都中小企業振興公社(以下、「公社」という。)が実施する「令和7年度顧客獲得実践支援事業（アクセラレーションプログラム）ハンズオン支援フェーズ（助成金）」を申請するにあたり、募集要項の記載内容を全て確認し、申請書に虚偽記載がないことを確認しました。　なお、下記の要件に該当しないことが判明した場合には、支援及び助成金交付決定の取り消し、返還の対象となること並びにその他公社行う一切の措置について異議を申し立てません。</t>
    <rPh sb="44" eb="46">
      <t>レイワ</t>
    </rPh>
    <rPh sb="47" eb="49">
      <t>ネンド</t>
    </rPh>
    <rPh sb="80" eb="82">
      <t>シエン</t>
    </rPh>
    <rPh sb="87" eb="90">
      <t>ジョセイキン</t>
    </rPh>
    <rPh sb="143" eb="145">
      <t>カキ</t>
    </rPh>
    <rPh sb="146" eb="148">
      <t>ヨウケン</t>
    </rPh>
    <rPh sb="149" eb="151">
      <t>ガイトウ</t>
    </rPh>
    <rPh sb="157" eb="159">
      <t>ハンメイ</t>
    </rPh>
    <rPh sb="161" eb="163">
      <t>バアイ</t>
    </rPh>
    <rPh sb="166" eb="168">
      <t>シエン</t>
    </rPh>
    <rPh sb="168" eb="169">
      <t>オヨ</t>
    </rPh>
    <rPh sb="170" eb="173">
      <t>ジョセイキン</t>
    </rPh>
    <rPh sb="173" eb="177">
      <t>コウフケッテイ</t>
    </rPh>
    <rPh sb="178" eb="179">
      <t>ト</t>
    </rPh>
    <rPh sb="180" eb="181">
      <t>ケ</t>
    </rPh>
    <rPh sb="183" eb="185">
      <t>ヘンカン</t>
    </rPh>
    <rPh sb="186" eb="188">
      <t>タイショウ</t>
    </rPh>
    <rPh sb="193" eb="194">
      <t>ナラ</t>
    </rPh>
    <rPh sb="198" eb="199">
      <t>ホカ</t>
    </rPh>
    <rPh sb="199" eb="201">
      <t>コウシャ</t>
    </rPh>
    <rPh sb="201" eb="202">
      <t>オコナ</t>
    </rPh>
    <rPh sb="203" eb="205">
      <t>イッサイ</t>
    </rPh>
    <rPh sb="206" eb="208">
      <t>ソチ</t>
    </rPh>
    <rPh sb="212" eb="214">
      <t>イギ</t>
    </rPh>
    <rPh sb="215" eb="216">
      <t>モウ</t>
    </rPh>
    <rPh sb="217" eb="218">
      <t>タ</t>
    </rPh>
    <phoneticPr fontId="4"/>
  </si>
  <si>
    <t>実践支援フェーズに申請し、支援対象となっていること
令和７年５月３１日までに以下のいずれかに該当する法人または個人であること
ア　プランコンサルタント終了証の発行を受けていること
　　※終了証の発行日は令和７年５月31日以前であること
　　※プランコンサルティング初回の相談日時点において、開業（法人登記）から５年未満であったこと
　　※プランコンサルタントの終了者が、登記簿謄本上に記載の役員に就任している法人または個人事業主等の中小企業者等　　
　　　 であること
イ　創業助成事業で助成対象期間が終了し、額の確定通知を受けた者
　　※確定通知書の発行日が令和7年5月31日以前であること
ウ　東京シニアグランプリのファイナリスト
エ　白鬚西R&amp;Dセンター、インキュベーションオフィス・TAMA、東京コンテンツインキュベーションセンター（TCIC）、
　　青山スタートアップアクセラレーションセンター（ASAC）
　　上記４つの内、いずれかの入居経験者で令和７年5月31日以前の入居であること</t>
    <rPh sb="0" eb="4">
      <t>ジッセンシエン</t>
    </rPh>
    <rPh sb="9" eb="11">
      <t>シンセイ</t>
    </rPh>
    <rPh sb="13" eb="17">
      <t>シエンタイショウ</t>
    </rPh>
    <phoneticPr fontId="4"/>
  </si>
  <si>
    <t>（２）-２ 本プログラムで、顧客ニーズ検証等に取り組みたい事業が提供する価値</t>
    <phoneticPr fontId="4"/>
  </si>
  <si>
    <t>（２）-１ 想定顧客</t>
    <phoneticPr fontId="4"/>
  </si>
  <si>
    <t>「本プログラムで顧客ニーズ検証等に取り組みたい事業」に必要な経費（５事業実施計画（1）顧客ニーズ検証および販路開拓の計画に必要な経費総額）の調達先を記載してください</t>
    <rPh sb="58" eb="60">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</si>
</sst>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76" formatCode="&quot;原&quot;\-General"/>
    <numFmt numFmtId="177" formatCode="&quot;機&quot;\-General"/>
    <numFmt numFmtId="178" formatCode="&quot;展&quot;\-General"/>
    <numFmt numFmtId="179" formatCode="#,##0_ ;[Red]\-#,##0\ "/>
    <numFmt numFmtId="180" formatCode="&quot;人(役･社)ー&quot;General"/>
    <numFmt numFmtId="181" formatCode="&quot;人(ﾊﾟ･ｱ)ー&quot;General"/>
  </numFmts>
  <fonts count="57">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5"/>
      <name val="Meiryo UI"/>
      <family val="3"/>
      <charset val="128"/>
    </font>
    <font>
      <sz val="6"/>
      <name val="游ゴシック"/>
      <family val="2"/>
      <charset val="128"/>
      <scheme val="minor"/>
    </font>
    <font>
      <sz val="10"/>
      <name val="Meiryo UI"/>
      <family val="3"/>
      <charset val="128"/>
    </font>
    <font>
      <b/>
      <sz val="12"/>
      <name val="Meiryo UI"/>
      <family val="3"/>
      <charset val="128"/>
    </font>
    <font>
      <sz val="10.5"/>
      <color theme="1"/>
      <name val="Meiryo UI"/>
      <family val="3"/>
      <charset val="128"/>
    </font>
    <font>
      <sz val="12"/>
      <name val="Meiryo UI"/>
      <family val="3"/>
      <charset val="128"/>
    </font>
    <font>
      <sz val="9"/>
      <name val="Meiryo UI"/>
      <family val="3"/>
      <charset val="128"/>
    </font>
    <font>
      <sz val="6"/>
      <name val="ＭＳ Ｐゴシック"/>
      <family val="3"/>
      <charset val="128"/>
    </font>
    <font>
      <sz val="11"/>
      <name val="Meiryo UI"/>
      <family val="3"/>
      <charset val="128"/>
    </font>
    <font>
      <b/>
      <sz val="11"/>
      <name val="Meiryo UI"/>
      <family val="3"/>
      <charset val="128"/>
    </font>
    <font>
      <sz val="12"/>
      <color theme="1"/>
      <name val="Meiryo UI"/>
      <family val="3"/>
      <charset val="128"/>
    </font>
    <font>
      <sz val="11"/>
      <color theme="1"/>
      <name val="Meiryo UI"/>
      <family val="3"/>
      <charset val="128"/>
    </font>
    <font>
      <b/>
      <sz val="11"/>
      <color theme="1"/>
      <name val="游ゴシック"/>
      <family val="3"/>
      <charset val="128"/>
      <scheme val="minor"/>
    </font>
    <font>
      <b/>
      <sz val="16"/>
      <color theme="1"/>
      <name val="游ゴシック"/>
      <family val="3"/>
      <charset val="128"/>
      <scheme val="minor"/>
    </font>
    <font>
      <sz val="11"/>
      <name val="ＭＳ Ｐゴシック"/>
      <family val="3"/>
      <charset val="128"/>
    </font>
    <font>
      <sz val="14"/>
      <color theme="1"/>
      <name val="游ゴシック"/>
      <family val="2"/>
      <charset val="128"/>
      <scheme val="minor"/>
    </font>
    <font>
      <sz val="10"/>
      <name val="游ゴシック"/>
      <family val="3"/>
      <charset val="128"/>
      <scheme val="minor"/>
    </font>
    <font>
      <b/>
      <sz val="10"/>
      <name val="游ゴシック"/>
      <family val="3"/>
      <charset val="128"/>
      <scheme val="minor"/>
    </font>
    <font>
      <sz val="11"/>
      <name val="游ゴシック"/>
      <family val="3"/>
      <charset val="128"/>
      <scheme val="minor"/>
    </font>
    <font>
      <sz val="12"/>
      <name val="游ゴシック"/>
      <family val="3"/>
      <charset val="128"/>
      <scheme val="minor"/>
    </font>
    <font>
      <b/>
      <sz val="12"/>
      <color theme="1"/>
      <name val="游ゴシック"/>
      <family val="3"/>
      <charset val="128"/>
      <scheme val="minor"/>
    </font>
    <font>
      <sz val="10"/>
      <name val="ＭＳ Ｐゴシック"/>
      <family val="3"/>
      <charset val="128"/>
    </font>
    <font>
      <b/>
      <sz val="10"/>
      <name val="ＭＳ Ｐゴシック"/>
      <family val="3"/>
      <charset val="128"/>
    </font>
    <font>
      <sz val="12"/>
      <name val="ＭＳ Ｐゴシック"/>
      <family val="3"/>
      <charset val="128"/>
    </font>
    <font>
      <b/>
      <sz val="11"/>
      <name val="游ゴシック"/>
      <family val="3"/>
      <charset val="128"/>
      <scheme val="minor"/>
    </font>
    <font>
      <sz val="11"/>
      <color indexed="8"/>
      <name val="ＭＳ Ｐゴシック"/>
      <family val="3"/>
      <charset val="128"/>
    </font>
    <font>
      <b/>
      <sz val="12"/>
      <name val="游ゴシック"/>
      <family val="3"/>
      <charset val="128"/>
      <scheme val="minor"/>
    </font>
    <font>
      <sz val="10"/>
      <name val="ＭＳ 明朝"/>
      <family val="1"/>
      <charset val="128"/>
    </font>
    <font>
      <sz val="10.5"/>
      <name val="ＭＳ ゴシック"/>
      <family val="3"/>
      <charset val="128"/>
    </font>
    <font>
      <sz val="11"/>
      <color theme="2"/>
      <name val="游ゴシック"/>
      <family val="3"/>
      <charset val="128"/>
      <scheme val="minor"/>
    </font>
    <font>
      <b/>
      <sz val="9"/>
      <color theme="1"/>
      <name val="游ゴシック"/>
      <family val="3"/>
      <charset val="128"/>
      <scheme val="minor"/>
    </font>
    <font>
      <b/>
      <sz val="14"/>
      <color theme="1"/>
      <name val="游ゴシック"/>
      <family val="3"/>
      <charset val="128"/>
      <scheme val="minor"/>
    </font>
    <font>
      <sz val="8"/>
      <name val="ＭＳ Ｐゴシック"/>
      <family val="3"/>
      <charset val="128"/>
    </font>
    <font>
      <sz val="11"/>
      <name val="游ゴシック"/>
      <family val="2"/>
      <charset val="128"/>
      <scheme val="minor"/>
    </font>
    <font>
      <sz val="11"/>
      <color theme="0" tint="-4.9989318521683403E-2"/>
      <name val="游ゴシック"/>
      <family val="3"/>
      <charset val="128"/>
      <scheme val="minor"/>
    </font>
    <font>
      <sz val="10"/>
      <color theme="0" tint="-4.9989318521683403E-2"/>
      <name val="ＭＳ Ｐゴシック"/>
      <family val="3"/>
      <charset val="128"/>
    </font>
    <font>
      <sz val="11"/>
      <color theme="0" tint="-4.9989318521683403E-2"/>
      <name val="ＭＳ Ｐゴシック"/>
      <family val="3"/>
      <charset val="128"/>
    </font>
    <font>
      <sz val="9"/>
      <color theme="1"/>
      <name val="游ゴシック"/>
      <family val="2"/>
      <charset val="128"/>
      <scheme val="minor"/>
    </font>
    <font>
      <sz val="10.5"/>
      <color theme="1"/>
      <name val="游明朝"/>
      <family val="1"/>
      <charset val="128"/>
    </font>
    <font>
      <sz val="11"/>
      <color theme="1"/>
      <name val="游明朝"/>
      <family val="1"/>
      <charset val="128"/>
    </font>
    <font>
      <b/>
      <sz val="11"/>
      <color theme="1"/>
      <name val="游ゴシック Light"/>
      <family val="3"/>
      <charset val="128"/>
    </font>
    <font>
      <b/>
      <sz val="10.5"/>
      <color rgb="FF000000"/>
      <name val="游ゴシック Light"/>
      <family val="3"/>
      <charset val="128"/>
    </font>
    <font>
      <b/>
      <sz val="10.5"/>
      <color theme="1"/>
      <name val="游ゴシック Light"/>
      <family val="3"/>
      <charset val="128"/>
    </font>
    <font>
      <b/>
      <sz val="11"/>
      <color rgb="FF000000"/>
      <name val="游ゴシック Light"/>
      <family val="3"/>
      <charset val="128"/>
    </font>
    <font>
      <sz val="11"/>
      <color rgb="FF000000"/>
      <name val="游明朝"/>
      <family val="1"/>
      <charset val="128"/>
    </font>
    <font>
      <b/>
      <u/>
      <sz val="11"/>
      <color rgb="FF000000"/>
      <name val="游ゴシック Light"/>
      <family val="3"/>
      <charset val="128"/>
    </font>
    <font>
      <b/>
      <sz val="11"/>
      <color rgb="FF000000"/>
      <name val="游明朝"/>
      <family val="1"/>
      <charset val="128"/>
    </font>
    <font>
      <b/>
      <sz val="16"/>
      <color theme="1"/>
      <name val="游ゴシック Light"/>
      <family val="3"/>
      <charset val="128"/>
    </font>
    <font>
      <sz val="10.5"/>
      <color theme="1"/>
      <name val="游ゴシック Light"/>
      <family val="3"/>
      <charset val="128"/>
    </font>
    <font>
      <u/>
      <sz val="10.5"/>
      <color theme="1"/>
      <name val="游明朝"/>
      <family val="1"/>
      <charset val="128"/>
    </font>
    <font>
      <sz val="10.5"/>
      <color rgb="FF000000"/>
      <name val="游ゴシック Light"/>
      <family val="3"/>
      <charset val="128"/>
    </font>
    <font>
      <sz val="10.5"/>
      <color theme="1"/>
      <name val="游ゴシック"/>
      <family val="3"/>
      <charset val="128"/>
      <scheme val="minor"/>
    </font>
    <font>
      <b/>
      <sz val="16"/>
      <color theme="1"/>
      <name val="游ゴシック Light"/>
      <family val="3"/>
      <charset val="128"/>
      <scheme val="major"/>
    </font>
    <font>
      <sz val="11"/>
      <name val="游明朝"/>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E2EFD9"/>
        <bgColor indexed="64"/>
      </patternFill>
    </fill>
    <fill>
      <patternFill patternType="solid">
        <fgColor rgb="FFFFFFFF"/>
        <bgColor indexed="64"/>
      </patternFill>
    </fill>
    <fill>
      <patternFill patternType="solid">
        <fgColor rgb="FFAEAAAA"/>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diagonalUp="1">
      <left style="thin">
        <color indexed="64"/>
      </left>
      <right style="thin">
        <color auto="1"/>
      </right>
      <top style="thin">
        <color indexed="64"/>
      </top>
      <bottom style="thin">
        <color indexed="64"/>
      </bottom>
      <diagonal style="thin">
        <color indexed="64"/>
      </diagonal>
    </border>
    <border>
      <left/>
      <right style="thin">
        <color theme="0"/>
      </right>
      <top style="thin">
        <color theme="0"/>
      </top>
      <bottom/>
      <diagonal/>
    </border>
    <border>
      <left style="thin">
        <color theme="0" tint="-0.14996795556505021"/>
      </left>
      <right/>
      <top style="thin">
        <color indexed="64"/>
      </top>
      <bottom style="thin">
        <color indexed="64"/>
      </bottom>
      <diagonal/>
    </border>
    <border>
      <left style="thin">
        <color theme="0" tint="-0.14996795556505021"/>
      </left>
      <right/>
      <top/>
      <bottom/>
      <diagonal/>
    </border>
    <border>
      <left/>
      <right style="thin">
        <color theme="0"/>
      </right>
      <top/>
      <bottom style="thin">
        <color theme="0"/>
      </bottom>
      <diagonal/>
    </border>
    <border>
      <left style="thin">
        <color theme="0" tint="-0.14996795556505021"/>
      </left>
      <right style="thin">
        <color auto="1"/>
      </right>
      <top style="thin">
        <color indexed="64"/>
      </top>
      <bottom style="thin">
        <color indexed="64"/>
      </bottom>
      <diagonal/>
    </border>
    <border>
      <left/>
      <right style="hair">
        <color auto="1"/>
      </right>
      <top/>
      <bottom/>
      <diagonal/>
    </border>
    <border>
      <left style="thin">
        <color theme="0" tint="-0.14996795556505021"/>
      </left>
      <right style="thin">
        <color theme="0" tint="-0.14996795556505021"/>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double">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double">
        <color indexed="64"/>
      </right>
      <top/>
      <bottom style="medium">
        <color indexed="64"/>
      </bottom>
      <diagonal/>
    </border>
    <border>
      <left/>
      <right/>
      <top/>
      <bottom style="double">
        <color indexed="64"/>
      </bottom>
      <diagonal/>
    </border>
    <border>
      <left style="medium">
        <color indexed="64"/>
      </left>
      <right style="double">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style="double">
        <color indexed="64"/>
      </left>
      <right/>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style="medium">
        <color indexed="64"/>
      </top>
      <bottom/>
      <diagonal/>
    </border>
    <border>
      <left style="double">
        <color indexed="64"/>
      </left>
      <right/>
      <top style="medium">
        <color indexed="64"/>
      </top>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double">
        <color indexed="64"/>
      </left>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s>
  <cellStyleXfs count="6">
    <xf numFmtId="0" fontId="0" fillId="0" borderId="0">
      <alignment vertical="center"/>
    </xf>
    <xf numFmtId="0" fontId="2" fillId="0" borderId="0">
      <alignment vertical="center"/>
    </xf>
    <xf numFmtId="0" fontId="1" fillId="0" borderId="0">
      <alignment vertical="center"/>
    </xf>
    <xf numFmtId="0" fontId="17" fillId="0" borderId="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cellStyleXfs>
  <cellXfs count="595">
    <xf numFmtId="0" fontId="0" fillId="0" borderId="0" xfId="0">
      <alignment vertical="center"/>
    </xf>
    <xf numFmtId="0" fontId="3" fillId="0" borderId="0" xfId="1" applyFont="1" applyFill="1" applyBorder="1" applyAlignment="1">
      <alignment vertical="top" wrapText="1"/>
    </xf>
    <xf numFmtId="0" fontId="3" fillId="0" borderId="0" xfId="1" applyFont="1" applyFill="1" applyBorder="1" applyAlignment="1">
      <alignment vertical="center" wrapText="1"/>
    </xf>
    <xf numFmtId="0" fontId="3" fillId="0" borderId="0" xfId="1" applyFont="1" applyFill="1" applyBorder="1" applyAlignment="1">
      <alignment vertical="center"/>
    </xf>
    <xf numFmtId="0" fontId="5" fillId="0" borderId="0" xfId="2" applyFont="1" applyAlignment="1" applyProtection="1">
      <alignment vertical="top"/>
      <protection locked="0"/>
    </xf>
    <xf numFmtId="0" fontId="8" fillId="0" borderId="0" xfId="1" applyFont="1" applyFill="1" applyBorder="1" applyAlignment="1" applyProtection="1">
      <alignment vertical="center"/>
    </xf>
    <xf numFmtId="0" fontId="8" fillId="0" borderId="0" xfId="1" applyFont="1" applyFill="1" applyBorder="1" applyAlignment="1" applyProtection="1">
      <alignment vertical="top"/>
    </xf>
    <xf numFmtId="0" fontId="6" fillId="0" borderId="0" xfId="1" applyFont="1" applyFill="1" applyBorder="1" applyAlignment="1" applyProtection="1">
      <alignment vertical="center"/>
    </xf>
    <xf numFmtId="0" fontId="9" fillId="3" borderId="7" xfId="1" applyFont="1" applyFill="1" applyBorder="1" applyAlignment="1" applyProtection="1">
      <alignment vertical="center"/>
    </xf>
    <xf numFmtId="0" fontId="9" fillId="3" borderId="9" xfId="1" applyFont="1" applyFill="1" applyBorder="1" applyAlignment="1" applyProtection="1">
      <alignment vertical="center"/>
    </xf>
    <xf numFmtId="0" fontId="11" fillId="0" borderId="0" xfId="1" applyFont="1" applyFill="1" applyBorder="1" applyAlignment="1" applyProtection="1">
      <alignment vertical="top"/>
    </xf>
    <xf numFmtId="0" fontId="11" fillId="0" borderId="0" xfId="2" applyFont="1" applyFill="1" applyAlignment="1">
      <alignment vertical="center"/>
    </xf>
    <xf numFmtId="0" fontId="11" fillId="0" borderId="0" xfId="1" applyFont="1" applyFill="1" applyBorder="1" applyAlignment="1" applyProtection="1">
      <alignment vertical="center" wrapText="1"/>
    </xf>
    <xf numFmtId="0" fontId="12" fillId="0" borderId="0" xfId="1" applyFont="1" applyFill="1" applyBorder="1" applyAlignment="1" applyProtection="1">
      <alignment vertical="center"/>
    </xf>
    <xf numFmtId="0" fontId="11" fillId="0" borderId="0" xfId="2" applyFont="1" applyFill="1" applyAlignment="1">
      <alignment vertical="top"/>
    </xf>
    <xf numFmtId="0" fontId="11" fillId="0" borderId="0" xfId="1" applyFont="1" applyFill="1" applyBorder="1" applyAlignment="1" applyProtection="1">
      <alignment vertical="top" wrapText="1"/>
    </xf>
    <xf numFmtId="0" fontId="12" fillId="0" borderId="0" xfId="1" applyFont="1" applyFill="1" applyBorder="1" applyAlignment="1" applyProtection="1">
      <alignment vertical="top"/>
    </xf>
    <xf numFmtId="0" fontId="6" fillId="0" borderId="0" xfId="1" applyFont="1" applyFill="1" applyBorder="1" applyAlignment="1" applyProtection="1">
      <alignment vertical="top"/>
    </xf>
    <xf numFmtId="0" fontId="0" fillId="0" borderId="0" xfId="0" applyAlignment="1">
      <alignment horizontal="center" vertical="center"/>
    </xf>
    <xf numFmtId="0" fontId="0" fillId="0" borderId="8" xfId="0" applyBorder="1" applyAlignment="1">
      <alignment horizontal="center" vertical="center"/>
    </xf>
    <xf numFmtId="0" fontId="0" fillId="0" borderId="0" xfId="0" applyAlignment="1">
      <alignment vertical="center"/>
    </xf>
    <xf numFmtId="0" fontId="2" fillId="0" borderId="0" xfId="0" applyFont="1">
      <alignment vertical="center"/>
    </xf>
    <xf numFmtId="0" fontId="0" fillId="0" borderId="0" xfId="0" applyAlignment="1">
      <alignment vertical="center" wrapText="1"/>
    </xf>
    <xf numFmtId="0" fontId="0" fillId="5" borderId="8" xfId="0" applyFill="1" applyBorder="1" applyAlignment="1">
      <alignment horizontal="center" vertical="center"/>
    </xf>
    <xf numFmtId="0" fontId="0" fillId="5" borderId="8" xfId="0" applyFill="1" applyBorder="1" applyAlignment="1">
      <alignment vertical="center" wrapText="1"/>
    </xf>
    <xf numFmtId="0" fontId="0" fillId="0" borderId="8" xfId="0" applyBorder="1" applyAlignment="1">
      <alignment vertical="center" wrapText="1"/>
    </xf>
    <xf numFmtId="0" fontId="0" fillId="5" borderId="3" xfId="0" applyFill="1" applyBorder="1" applyAlignment="1">
      <alignment horizontal="center" vertical="center"/>
    </xf>
    <xf numFmtId="0" fontId="0" fillId="0" borderId="3" xfId="0" applyBorder="1" applyAlignment="1">
      <alignment horizontal="center" vertical="center"/>
    </xf>
    <xf numFmtId="0" fontId="0" fillId="5" borderId="2" xfId="0" applyFill="1" applyBorder="1" applyAlignment="1">
      <alignment horizontal="center" vertical="center"/>
    </xf>
    <xf numFmtId="0" fontId="0" fillId="0" borderId="2"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4" borderId="8" xfId="0" applyFill="1" applyBorder="1" applyAlignment="1">
      <alignment horizontal="center" vertical="center"/>
    </xf>
    <xf numFmtId="0" fontId="15" fillId="4" borderId="8" xfId="0" applyFont="1" applyFill="1" applyBorder="1" applyAlignment="1">
      <alignment horizontal="center" vertical="center" wrapText="1"/>
    </xf>
    <xf numFmtId="0" fontId="0" fillId="0" borderId="1" xfId="0" applyBorder="1" applyAlignment="1">
      <alignment horizontal="center" vertical="center"/>
    </xf>
    <xf numFmtId="0" fontId="19" fillId="0" borderId="0" xfId="1" applyFont="1" applyAlignment="1" applyProtection="1">
      <alignment vertical="center" wrapText="1"/>
    </xf>
    <xf numFmtId="0" fontId="19" fillId="0" borderId="0" xfId="1" applyFont="1" applyProtection="1">
      <alignment vertical="center"/>
    </xf>
    <xf numFmtId="0" fontId="19" fillId="0" borderId="10" xfId="1" applyFont="1" applyFill="1" applyBorder="1" applyAlignment="1" applyProtection="1">
      <alignment horizontal="right" vertical="center" wrapText="1"/>
    </xf>
    <xf numFmtId="0" fontId="19" fillId="0" borderId="0" xfId="0" applyFont="1" applyAlignment="1" applyProtection="1">
      <alignment horizontal="center" vertical="center" wrapText="1"/>
      <protection locked="0"/>
    </xf>
    <xf numFmtId="38" fontId="19" fillId="0" borderId="0" xfId="4" applyFont="1" applyAlignment="1" applyProtection="1">
      <alignment horizontal="center" vertical="center" wrapText="1"/>
      <protection locked="0"/>
    </xf>
    <xf numFmtId="38" fontId="19" fillId="0" borderId="17" xfId="4" applyFont="1" applyBorder="1" applyAlignment="1" applyProtection="1">
      <alignment horizontal="center" vertical="center" wrapText="1"/>
      <protection locked="0"/>
    </xf>
    <xf numFmtId="38" fontId="19" fillId="0" borderId="0" xfId="4" applyFont="1" applyAlignment="1" applyProtection="1">
      <alignment vertical="center" wrapText="1"/>
      <protection locked="0"/>
    </xf>
    <xf numFmtId="38" fontId="19" fillId="7" borderId="0" xfId="4" applyFont="1" applyFill="1" applyAlignment="1" applyProtection="1">
      <alignment vertical="center" wrapText="1"/>
    </xf>
    <xf numFmtId="0" fontId="20" fillId="0" borderId="18" xfId="1" applyFont="1" applyFill="1" applyBorder="1" applyProtection="1">
      <alignment vertical="center"/>
    </xf>
    <xf numFmtId="38" fontId="19" fillId="0" borderId="17" xfId="4" applyFont="1" applyFill="1" applyBorder="1" applyAlignment="1" applyProtection="1">
      <alignment horizontal="center" vertical="center" wrapText="1"/>
      <protection locked="0"/>
    </xf>
    <xf numFmtId="38" fontId="19" fillId="2" borderId="0" xfId="0" applyNumberFormat="1" applyFont="1" applyFill="1" applyBorder="1" applyAlignment="1" applyProtection="1">
      <alignment vertical="center" wrapText="1"/>
    </xf>
    <xf numFmtId="0" fontId="19" fillId="2" borderId="14" xfId="0" applyNumberFormat="1" applyFont="1" applyFill="1" applyBorder="1" applyAlignment="1" applyProtection="1">
      <alignment vertical="center" wrapText="1"/>
    </xf>
    <xf numFmtId="0" fontId="21" fillId="3" borderId="18" xfId="0" applyFont="1" applyFill="1" applyBorder="1" applyProtection="1">
      <alignment vertical="center"/>
    </xf>
    <xf numFmtId="0" fontId="20" fillId="4" borderId="0" xfId="0" applyFont="1" applyFill="1" applyAlignment="1" applyProtection="1">
      <alignment horizontal="center" vertical="center" wrapText="1"/>
    </xf>
    <xf numFmtId="0" fontId="20" fillId="4" borderId="17" xfId="0" applyFont="1" applyFill="1" applyBorder="1" applyAlignment="1" applyProtection="1">
      <alignment horizontal="center" vertical="center" wrapText="1"/>
    </xf>
    <xf numFmtId="176" fontId="22" fillId="4" borderId="0" xfId="0" applyNumberFormat="1" applyFont="1" applyFill="1" applyAlignment="1" applyProtection="1">
      <alignment horizontal="center" vertical="center" wrapText="1"/>
    </xf>
    <xf numFmtId="0" fontId="22" fillId="4" borderId="1" xfId="0" applyNumberFormat="1" applyFont="1" applyFill="1" applyBorder="1" applyAlignment="1" applyProtection="1">
      <alignment horizontal="center" vertical="center" wrapText="1"/>
    </xf>
    <xf numFmtId="0" fontId="19" fillId="4" borderId="19" xfId="0" applyNumberFormat="1" applyFont="1" applyFill="1" applyBorder="1" applyAlignment="1" applyProtection="1">
      <alignment vertical="center" wrapText="1"/>
    </xf>
    <xf numFmtId="0" fontId="19" fillId="4" borderId="0" xfId="0" applyNumberFormat="1" applyFont="1" applyFill="1" applyBorder="1" applyAlignment="1" applyProtection="1">
      <alignment horizontal="right" vertical="center" wrapText="1"/>
    </xf>
    <xf numFmtId="0" fontId="23" fillId="0" borderId="0" xfId="0" applyFont="1">
      <alignment vertical="center"/>
    </xf>
    <xf numFmtId="0" fontId="24" fillId="0" borderId="0" xfId="1" applyFont="1" applyAlignment="1" applyProtection="1">
      <alignment vertical="center" wrapText="1"/>
    </xf>
    <xf numFmtId="0" fontId="24" fillId="0" borderId="0" xfId="1" applyFont="1" applyProtection="1">
      <alignment vertical="center"/>
    </xf>
    <xf numFmtId="0" fontId="24" fillId="0" borderId="10" xfId="1" applyFont="1" applyFill="1" applyBorder="1" applyAlignment="1" applyProtection="1">
      <alignment horizontal="right" vertical="center" wrapText="1"/>
    </xf>
    <xf numFmtId="0" fontId="24" fillId="0" borderId="0" xfId="0" applyFont="1" applyAlignment="1" applyProtection="1">
      <alignment horizontal="center" vertical="center" wrapText="1"/>
      <protection locked="0"/>
    </xf>
    <xf numFmtId="38" fontId="24" fillId="0" borderId="0" xfId="4" applyFont="1" applyAlignment="1" applyProtection="1">
      <alignment horizontal="center" vertical="center" wrapText="1"/>
      <protection locked="0"/>
    </xf>
    <xf numFmtId="38" fontId="24" fillId="0" borderId="17" xfId="4" applyFont="1" applyBorder="1" applyAlignment="1" applyProtection="1">
      <alignment horizontal="center" vertical="center" wrapText="1"/>
      <protection locked="0"/>
    </xf>
    <xf numFmtId="38" fontId="24" fillId="0" borderId="0" xfId="4" applyFont="1" applyAlignment="1" applyProtection="1">
      <alignment vertical="center" wrapText="1"/>
      <protection locked="0"/>
    </xf>
    <xf numFmtId="38" fontId="24" fillId="7" borderId="0" xfId="4" applyFont="1" applyFill="1" applyAlignment="1" applyProtection="1">
      <alignment vertical="center" wrapText="1"/>
    </xf>
    <xf numFmtId="0" fontId="25" fillId="0" borderId="18" xfId="1" applyFont="1" applyFill="1" applyBorder="1" applyProtection="1">
      <alignment vertical="center"/>
    </xf>
    <xf numFmtId="38" fontId="24" fillId="0" borderId="17" xfId="4" applyFont="1" applyFill="1" applyBorder="1" applyAlignment="1" applyProtection="1">
      <alignment horizontal="center" vertical="center" wrapText="1"/>
      <protection locked="0"/>
    </xf>
    <xf numFmtId="0" fontId="17" fillId="3" borderId="18" xfId="0" applyFont="1" applyFill="1" applyBorder="1" applyProtection="1">
      <alignment vertical="center"/>
    </xf>
    <xf numFmtId="0" fontId="24" fillId="4" borderId="0" xfId="0" applyFont="1" applyFill="1" applyAlignment="1" applyProtection="1">
      <alignment horizontal="center" vertical="center" wrapText="1"/>
    </xf>
    <xf numFmtId="0" fontId="24" fillId="4" borderId="17" xfId="0" applyFont="1" applyFill="1" applyBorder="1" applyAlignment="1" applyProtection="1">
      <alignment horizontal="center" vertical="center" wrapText="1"/>
    </xf>
    <xf numFmtId="176" fontId="26" fillId="4" borderId="0" xfId="0" applyNumberFormat="1" applyFont="1" applyFill="1" applyAlignment="1" applyProtection="1">
      <alignment horizontal="center" vertical="center" wrapText="1"/>
    </xf>
    <xf numFmtId="176" fontId="26" fillId="4" borderId="0" xfId="1" applyNumberFormat="1" applyFont="1" applyFill="1" applyAlignment="1" applyProtection="1">
      <alignment horizontal="center" vertical="center" wrapText="1"/>
    </xf>
    <xf numFmtId="0" fontId="26" fillId="4" borderId="1" xfId="0" applyNumberFormat="1" applyFont="1" applyFill="1" applyBorder="1" applyAlignment="1" applyProtection="1">
      <alignment horizontal="center" vertical="center" wrapText="1"/>
    </xf>
    <xf numFmtId="0" fontId="24" fillId="4" borderId="19" xfId="0" applyNumberFormat="1" applyFont="1" applyFill="1" applyBorder="1" applyAlignment="1" applyProtection="1">
      <alignment vertical="center" wrapText="1"/>
    </xf>
    <xf numFmtId="0" fontId="24" fillId="4" borderId="0" xfId="0" applyNumberFormat="1" applyFont="1" applyFill="1" applyBorder="1" applyAlignment="1" applyProtection="1">
      <alignment horizontal="right" vertical="center" wrapText="1"/>
    </xf>
    <xf numFmtId="38" fontId="25" fillId="4" borderId="0" xfId="0" applyNumberFormat="1" applyFont="1" applyFill="1" applyBorder="1" applyAlignment="1" applyProtection="1">
      <alignment vertical="center" wrapText="1"/>
    </xf>
    <xf numFmtId="0" fontId="24" fillId="4" borderId="14" xfId="0" applyNumberFormat="1" applyFont="1" applyFill="1" applyBorder="1" applyAlignment="1" applyProtection="1">
      <alignment vertical="center" wrapText="1"/>
    </xf>
    <xf numFmtId="0" fontId="24" fillId="4" borderId="20" xfId="0" applyNumberFormat="1" applyFont="1" applyFill="1" applyBorder="1" applyAlignment="1" applyProtection="1">
      <alignment vertical="center" wrapText="1"/>
    </xf>
    <xf numFmtId="0" fontId="17" fillId="0" borderId="0" xfId="1" applyFont="1" applyAlignment="1" applyProtection="1">
      <alignment horizontal="left" vertical="center" wrapText="1"/>
    </xf>
    <xf numFmtId="0" fontId="24" fillId="0" borderId="0" xfId="1" applyFont="1" applyFill="1" applyBorder="1" applyAlignment="1" applyProtection="1">
      <alignment horizontal="right" vertical="center" wrapText="1"/>
    </xf>
    <xf numFmtId="0" fontId="24" fillId="0" borderId="0" xfId="1" applyFont="1" applyAlignment="1" applyProtection="1">
      <alignment horizontal="left" vertical="center" wrapText="1"/>
    </xf>
    <xf numFmtId="0" fontId="24" fillId="0" borderId="0" xfId="0" applyFont="1" applyAlignment="1" applyProtection="1">
      <alignment horizontal="center" vertical="center" wrapText="1" shrinkToFit="1"/>
      <protection locked="0"/>
    </xf>
    <xf numFmtId="38" fontId="24" fillId="0" borderId="0" xfId="4" applyFont="1" applyAlignment="1" applyProtection="1">
      <alignment horizontal="right" vertical="center" wrapText="1"/>
      <protection locked="0"/>
    </xf>
    <xf numFmtId="38" fontId="24" fillId="0" borderId="10" xfId="4" applyFont="1" applyBorder="1" applyAlignment="1" applyProtection="1">
      <alignment vertical="center" wrapText="1"/>
      <protection locked="0"/>
    </xf>
    <xf numFmtId="38" fontId="24" fillId="7" borderId="10" xfId="4" applyFont="1" applyFill="1" applyBorder="1" applyAlignment="1" applyProtection="1">
      <alignment vertical="center" wrapText="1"/>
    </xf>
    <xf numFmtId="0" fontId="17" fillId="3" borderId="24" xfId="0" applyFont="1" applyFill="1" applyBorder="1" applyProtection="1">
      <alignment vertical="center"/>
    </xf>
    <xf numFmtId="0" fontId="2" fillId="0" borderId="0" xfId="0" applyFont="1" applyAlignment="1">
      <alignment vertical="center" textRotation="255"/>
    </xf>
    <xf numFmtId="0" fontId="24" fillId="0" borderId="0" xfId="0" applyFont="1" applyAlignment="1" applyProtection="1">
      <alignment horizontal="center" vertical="center" textRotation="255" wrapText="1"/>
      <protection locked="0"/>
    </xf>
    <xf numFmtId="0" fontId="0" fillId="0" borderId="0" xfId="0" applyAlignment="1">
      <alignment vertical="center" textRotation="255"/>
    </xf>
    <xf numFmtId="0" fontId="24" fillId="4" borderId="0" xfId="1" applyFont="1" applyFill="1" applyAlignment="1" applyProtection="1">
      <alignment horizontal="center" vertical="center" wrapText="1"/>
    </xf>
    <xf numFmtId="0" fontId="24" fillId="4" borderId="0" xfId="1" applyFont="1" applyFill="1" applyAlignment="1" applyProtection="1">
      <alignment horizontal="center" vertical="center" wrapText="1" shrinkToFit="1"/>
    </xf>
    <xf numFmtId="0" fontId="24" fillId="4" borderId="17" xfId="1" applyFont="1" applyFill="1" applyBorder="1" applyAlignment="1" applyProtection="1">
      <alignment horizontal="center" vertical="center" wrapText="1" shrinkToFit="1"/>
    </xf>
    <xf numFmtId="177" fontId="26" fillId="4" borderId="0" xfId="0" applyNumberFormat="1" applyFont="1" applyFill="1" applyAlignment="1" applyProtection="1">
      <alignment horizontal="center" vertical="center"/>
    </xf>
    <xf numFmtId="0" fontId="26" fillId="4" borderId="1" xfId="0" applyNumberFormat="1" applyFont="1" applyFill="1" applyBorder="1" applyAlignment="1" applyProtection="1">
      <alignment horizontal="center" vertical="center"/>
    </xf>
    <xf numFmtId="0" fontId="24" fillId="4" borderId="19" xfId="0" applyNumberFormat="1" applyFont="1" applyFill="1" applyBorder="1" applyAlignment="1" applyProtection="1">
      <alignment vertical="center" textRotation="255" wrapText="1"/>
    </xf>
    <xf numFmtId="0" fontId="24" fillId="4" borderId="22" xfId="0" applyNumberFormat="1" applyFont="1" applyFill="1" applyBorder="1" applyAlignment="1" applyProtection="1">
      <alignment vertical="center" wrapText="1"/>
    </xf>
    <xf numFmtId="38" fontId="24" fillId="4" borderId="23" xfId="0" applyNumberFormat="1" applyFont="1" applyFill="1" applyBorder="1" applyAlignment="1" applyProtection="1">
      <alignment horizontal="right" vertical="center" wrapText="1"/>
    </xf>
    <xf numFmtId="0" fontId="21" fillId="0" borderId="0" xfId="1" applyFont="1" applyAlignment="1" applyProtection="1">
      <alignment horizontal="left" vertical="center" wrapText="1"/>
      <protection locked="0"/>
    </xf>
    <xf numFmtId="0" fontId="21" fillId="0" borderId="26" xfId="1" applyFont="1" applyBorder="1" applyAlignment="1" applyProtection="1">
      <alignment horizontal="center" vertical="center" wrapText="1"/>
      <protection locked="0"/>
    </xf>
    <xf numFmtId="0" fontId="21" fillId="0" borderId="17" xfId="1" applyFont="1" applyBorder="1" applyAlignment="1" applyProtection="1">
      <alignment horizontal="center" vertical="center" wrapText="1"/>
      <protection locked="0"/>
    </xf>
    <xf numFmtId="38" fontId="21" fillId="0" borderId="0" xfId="4" applyFont="1" applyFill="1" applyBorder="1" applyAlignment="1" applyProtection="1">
      <alignment horizontal="right" vertical="center"/>
      <protection locked="0"/>
    </xf>
    <xf numFmtId="38" fontId="21" fillId="8" borderId="0" xfId="4" applyFont="1" applyFill="1" applyBorder="1" applyAlignment="1" applyProtection="1">
      <alignment horizontal="right" vertical="center"/>
      <protection locked="0"/>
    </xf>
    <xf numFmtId="0" fontId="27" fillId="0" borderId="0" xfId="1" applyFont="1" applyProtection="1">
      <alignment vertical="center"/>
      <protection locked="0"/>
    </xf>
    <xf numFmtId="0" fontId="27" fillId="0" borderId="0" xfId="0" applyFont="1">
      <alignment vertical="center"/>
    </xf>
    <xf numFmtId="0" fontId="21" fillId="4" borderId="8" xfId="1" applyFont="1" applyFill="1" applyBorder="1" applyAlignment="1">
      <alignment horizontal="center" vertical="center" wrapText="1"/>
    </xf>
    <xf numFmtId="0" fontId="21" fillId="4" borderId="0" xfId="1" applyFont="1" applyFill="1" applyAlignment="1">
      <alignment horizontal="center" vertical="center" wrapText="1"/>
    </xf>
    <xf numFmtId="0" fontId="21" fillId="4" borderId="26" xfId="1" applyFont="1" applyFill="1" applyBorder="1" applyAlignment="1">
      <alignment horizontal="center" vertical="center" wrapText="1"/>
    </xf>
    <xf numFmtId="0" fontId="21" fillId="4" borderId="17" xfId="1" applyFont="1" applyFill="1" applyBorder="1" applyAlignment="1">
      <alignment horizontal="center" vertical="center" wrapText="1"/>
    </xf>
    <xf numFmtId="0" fontId="21" fillId="4" borderId="0" xfId="1" applyFont="1" applyFill="1" applyAlignment="1">
      <alignment horizontal="center" vertical="center" wrapText="1" shrinkToFit="1"/>
    </xf>
    <xf numFmtId="178" fontId="21" fillId="4" borderId="0" xfId="1" applyNumberFormat="1" applyFont="1" applyFill="1" applyAlignment="1" applyProtection="1">
      <alignment horizontal="center" vertical="center"/>
      <protection locked="0"/>
    </xf>
    <xf numFmtId="0" fontId="21" fillId="4" borderId="0" xfId="0" applyFont="1" applyFill="1" applyAlignment="1">
      <alignment horizontal="center" vertical="center"/>
    </xf>
    <xf numFmtId="0" fontId="21" fillId="4" borderId="27" xfId="0" applyFont="1" applyFill="1" applyBorder="1" applyAlignment="1">
      <alignment horizontal="center" vertical="center"/>
    </xf>
    <xf numFmtId="0" fontId="21" fillId="4" borderId="27" xfId="0" applyFont="1" applyFill="1" applyBorder="1" applyAlignment="1">
      <alignment horizontal="center" vertical="center" wrapText="1"/>
    </xf>
    <xf numFmtId="0" fontId="21" fillId="4" borderId="0" xfId="0" applyFont="1" applyFill="1" applyAlignment="1">
      <alignment horizontal="right" vertical="center"/>
    </xf>
    <xf numFmtId="38" fontId="21" fillId="4" borderId="0" xfId="0" applyNumberFormat="1" applyFont="1" applyFill="1" applyAlignment="1">
      <alignment horizontal="right" vertical="center"/>
    </xf>
    <xf numFmtId="0" fontId="21" fillId="4" borderId="0" xfId="0" applyFont="1" applyFill="1" applyAlignment="1">
      <alignment horizontal="center" vertical="center" wrapText="1"/>
    </xf>
    <xf numFmtId="0" fontId="19" fillId="0" borderId="0" xfId="1" applyFont="1" applyBorder="1" applyProtection="1">
      <alignment vertical="center"/>
    </xf>
    <xf numFmtId="38" fontId="22" fillId="7" borderId="0" xfId="4" applyFont="1" applyFill="1" applyAlignment="1" applyProtection="1">
      <alignment vertical="center" wrapText="1"/>
    </xf>
    <xf numFmtId="38" fontId="19" fillId="0" borderId="0" xfId="5" applyFont="1" applyAlignment="1" applyProtection="1">
      <alignment vertical="center"/>
    </xf>
    <xf numFmtId="0" fontId="19" fillId="4" borderId="0" xfId="0" applyFont="1" applyFill="1" applyAlignment="1" applyProtection="1">
      <alignment horizontal="center" vertical="center" wrapText="1"/>
    </xf>
    <xf numFmtId="0" fontId="19" fillId="4" borderId="17" xfId="0" applyFont="1" applyFill="1" applyBorder="1" applyAlignment="1" applyProtection="1">
      <alignment horizontal="center" vertical="center" wrapText="1"/>
    </xf>
    <xf numFmtId="178" fontId="22" fillId="4" borderId="0" xfId="0" applyNumberFormat="1" applyFont="1" applyFill="1" applyAlignment="1" applyProtection="1">
      <alignment horizontal="center" vertical="center" wrapText="1"/>
    </xf>
    <xf numFmtId="0" fontId="19" fillId="4" borderId="1" xfId="0" applyNumberFormat="1" applyFont="1" applyFill="1" applyBorder="1" applyAlignment="1" applyProtection="1">
      <alignment horizontal="center" vertical="center" wrapText="1"/>
    </xf>
    <xf numFmtId="38" fontId="29" fillId="4" borderId="0" xfId="0" applyNumberFormat="1" applyFont="1" applyFill="1" applyBorder="1" applyAlignment="1" applyProtection="1">
      <alignment vertical="center" wrapText="1"/>
    </xf>
    <xf numFmtId="0" fontId="19" fillId="4" borderId="14" xfId="0" applyNumberFormat="1" applyFont="1" applyFill="1" applyBorder="1" applyAlignment="1" applyProtection="1">
      <alignment vertical="center" wrapText="1"/>
    </xf>
    <xf numFmtId="0" fontId="27" fillId="0" borderId="0" xfId="1" applyFont="1" applyProtection="1">
      <alignment vertical="center"/>
    </xf>
    <xf numFmtId="0" fontId="21" fillId="0" borderId="0" xfId="1" applyFont="1" applyProtection="1">
      <alignment vertical="center"/>
    </xf>
    <xf numFmtId="0" fontId="21" fillId="0" borderId="0" xfId="1" applyFont="1" applyFill="1" applyProtection="1">
      <alignment vertical="center"/>
    </xf>
    <xf numFmtId="0" fontId="21" fillId="0" borderId="0" xfId="1" applyFont="1" applyAlignment="1" applyProtection="1">
      <alignment horizontal="left" vertical="center" wrapText="1"/>
    </xf>
    <xf numFmtId="0" fontId="21" fillId="0" borderId="0" xfId="0" applyFont="1" applyAlignment="1" applyProtection="1">
      <alignment horizontal="center" vertical="center" wrapText="1"/>
      <protection locked="0"/>
    </xf>
    <xf numFmtId="38" fontId="21" fillId="0" borderId="0" xfId="4" applyFont="1" applyAlignment="1" applyProtection="1">
      <alignment horizontal="center" vertical="center"/>
      <protection locked="0"/>
    </xf>
    <xf numFmtId="38" fontId="21" fillId="7" borderId="0" xfId="4" applyFont="1" applyFill="1" applyProtection="1">
      <alignment vertical="center"/>
    </xf>
    <xf numFmtId="0" fontId="27" fillId="3" borderId="18" xfId="1" applyFont="1" applyFill="1" applyBorder="1" applyProtection="1">
      <alignment vertical="center"/>
    </xf>
    <xf numFmtId="0" fontId="21" fillId="4" borderId="1" xfId="0" applyNumberFormat="1" applyFont="1" applyFill="1" applyBorder="1" applyAlignment="1" applyProtection="1">
      <alignment horizontal="center" vertical="center"/>
    </xf>
    <xf numFmtId="0" fontId="21" fillId="4" borderId="19" xfId="0" applyNumberFormat="1" applyFont="1" applyFill="1" applyBorder="1" applyAlignment="1" applyProtection="1">
      <alignment vertical="center"/>
    </xf>
    <xf numFmtId="38" fontId="27" fillId="4" borderId="7" xfId="0" applyNumberFormat="1" applyFont="1" applyFill="1" applyBorder="1" applyAlignment="1" applyProtection="1">
      <alignment vertical="center"/>
    </xf>
    <xf numFmtId="38" fontId="27" fillId="4" borderId="0" xfId="0" applyNumberFormat="1" applyFont="1" applyFill="1" applyBorder="1" applyAlignment="1" applyProtection="1">
      <alignment vertical="center"/>
    </xf>
    <xf numFmtId="0" fontId="27" fillId="0" borderId="0" xfId="1" applyFont="1" applyAlignment="1" applyProtection="1">
      <alignment vertical="center" wrapText="1"/>
    </xf>
    <xf numFmtId="0" fontId="21" fillId="0" borderId="0" xfId="1" applyFont="1" applyFill="1" applyBorder="1" applyAlignment="1" applyProtection="1">
      <alignment horizontal="right"/>
    </xf>
    <xf numFmtId="14" fontId="27" fillId="0" borderId="0" xfId="1" applyNumberFormat="1" applyFont="1" applyAlignment="1" applyProtection="1">
      <alignment vertical="center"/>
    </xf>
    <xf numFmtId="178" fontId="29" fillId="4" borderId="0" xfId="0" applyNumberFormat="1" applyFont="1" applyFill="1" applyAlignment="1" applyProtection="1">
      <alignment horizontal="center" vertical="center" wrapText="1"/>
    </xf>
    <xf numFmtId="0" fontId="20" fillId="4" borderId="19" xfId="0" applyNumberFormat="1" applyFont="1" applyFill="1" applyBorder="1" applyAlignment="1" applyProtection="1">
      <alignment vertical="center" wrapText="1"/>
    </xf>
    <xf numFmtId="0" fontId="20" fillId="4" borderId="0" xfId="0" applyNumberFormat="1" applyFont="1" applyFill="1" applyBorder="1" applyAlignment="1" applyProtection="1">
      <alignment horizontal="right" vertical="center" wrapText="1"/>
    </xf>
    <xf numFmtId="0" fontId="27" fillId="4" borderId="0" xfId="0" applyFont="1" applyFill="1" applyAlignment="1" applyProtection="1">
      <alignment horizontal="center" vertical="center" wrapText="1"/>
    </xf>
    <xf numFmtId="0" fontId="27" fillId="4" borderId="0" xfId="1" applyFont="1" applyFill="1" applyAlignment="1" applyProtection="1">
      <alignment horizontal="center" vertical="center" wrapText="1"/>
    </xf>
    <xf numFmtId="38" fontId="27" fillId="4" borderId="25" xfId="0" applyNumberFormat="1" applyFont="1" applyFill="1" applyBorder="1" applyAlignment="1" applyProtection="1">
      <alignment horizontal="right" vertical="center"/>
    </xf>
    <xf numFmtId="14" fontId="27" fillId="0" borderId="0" xfId="1" applyNumberFormat="1" applyFont="1" applyProtection="1">
      <alignment vertical="center"/>
    </xf>
    <xf numFmtId="0" fontId="27" fillId="4" borderId="8" xfId="0" applyFont="1" applyFill="1" applyBorder="1" applyAlignment="1">
      <alignment horizontal="center" vertical="center" wrapText="1"/>
    </xf>
    <xf numFmtId="0" fontId="27" fillId="4" borderId="8" xfId="1" applyNumberFormat="1" applyFont="1" applyFill="1" applyBorder="1" applyAlignment="1">
      <alignment horizontal="center" vertical="center" wrapText="1"/>
    </xf>
    <xf numFmtId="0" fontId="21" fillId="0" borderId="8" xfId="0" applyFont="1" applyBorder="1" applyAlignment="1">
      <alignment horizontal="center" vertical="center" wrapText="1"/>
    </xf>
    <xf numFmtId="38" fontId="21" fillId="0" borderId="8" xfId="4" applyNumberFormat="1" applyFont="1" applyBorder="1" applyAlignment="1">
      <alignment horizontal="center" vertical="center"/>
    </xf>
    <xf numFmtId="38" fontId="21" fillId="7" borderId="8" xfId="4" applyNumberFormat="1" applyFont="1" applyFill="1" applyBorder="1">
      <alignment vertical="center"/>
    </xf>
    <xf numFmtId="0" fontId="27" fillId="4" borderId="1" xfId="1" applyNumberFormat="1" applyFont="1" applyFill="1" applyBorder="1" applyAlignment="1">
      <alignment horizontal="center" vertical="center" wrapText="1"/>
    </xf>
    <xf numFmtId="38" fontId="21" fillId="7" borderId="1" xfId="4" applyNumberFormat="1" applyFont="1" applyFill="1" applyBorder="1">
      <alignment vertical="center"/>
    </xf>
    <xf numFmtId="38" fontId="27" fillId="4" borderId="1" xfId="0" applyNumberFormat="1" applyFont="1" applyFill="1" applyBorder="1" applyAlignment="1">
      <alignment vertical="center"/>
    </xf>
    <xf numFmtId="0" fontId="0" fillId="5" borderId="1" xfId="0" applyFill="1" applyBorder="1" applyAlignment="1">
      <alignment horizontal="center" vertical="center"/>
    </xf>
    <xf numFmtId="0" fontId="0" fillId="0" borderId="0" xfId="0" applyProtection="1">
      <alignment vertical="center"/>
    </xf>
    <xf numFmtId="180" fontId="27" fillId="4" borderId="0" xfId="0" applyNumberFormat="1" applyFont="1" applyFill="1" applyAlignment="1" applyProtection="1">
      <alignment horizontal="center" vertical="center"/>
    </xf>
    <xf numFmtId="181" fontId="27" fillId="4" borderId="8" xfId="0" applyNumberFormat="1" applyFont="1" applyFill="1" applyBorder="1" applyAlignment="1">
      <alignment horizontal="center" vertical="center"/>
    </xf>
    <xf numFmtId="0" fontId="21" fillId="3" borderId="0" xfId="1" applyFont="1" applyFill="1" applyBorder="1" applyAlignment="1" applyProtection="1">
      <alignment horizontal="left" vertical="center" wrapText="1"/>
    </xf>
    <xf numFmtId="0" fontId="27" fillId="3" borderId="0" xfId="1" applyFont="1" applyFill="1" applyBorder="1" applyProtection="1">
      <alignment vertical="center"/>
    </xf>
    <xf numFmtId="0" fontId="21" fillId="3" borderId="0" xfId="0" applyFont="1" applyFill="1" applyBorder="1" applyProtection="1">
      <alignment vertical="center"/>
    </xf>
    <xf numFmtId="38" fontId="27" fillId="4" borderId="3" xfId="0" applyNumberFormat="1" applyFont="1" applyFill="1" applyBorder="1" applyAlignment="1">
      <alignment horizontal="right" vertical="center"/>
    </xf>
    <xf numFmtId="0" fontId="32" fillId="3" borderId="18" xfId="1" applyFont="1" applyFill="1" applyBorder="1" applyAlignment="1" applyProtection="1">
      <alignment horizontal="left" vertical="center" wrapText="1"/>
    </xf>
    <xf numFmtId="38" fontId="21" fillId="7" borderId="8" xfId="4" applyNumberFormat="1" applyFont="1" applyFill="1" applyBorder="1" applyAlignment="1">
      <alignment horizontal="center" vertical="center"/>
    </xf>
    <xf numFmtId="0" fontId="7" fillId="0" borderId="0" xfId="1" applyFont="1" applyFill="1" applyBorder="1" applyAlignment="1">
      <alignment horizontal="left" vertical="top" wrapText="1"/>
    </xf>
    <xf numFmtId="0" fontId="15" fillId="4" borderId="8" xfId="0" applyFont="1" applyFill="1" applyBorder="1" applyAlignment="1">
      <alignment horizontal="center" vertical="center"/>
    </xf>
    <xf numFmtId="0" fontId="15" fillId="4" borderId="8" xfId="0" applyFont="1" applyFill="1" applyBorder="1" applyAlignment="1">
      <alignment horizontal="center" vertical="center" wrapText="1"/>
    </xf>
    <xf numFmtId="0" fontId="0" fillId="0" borderId="1" xfId="0" applyBorder="1" applyAlignment="1">
      <alignment horizontal="center" vertical="center"/>
    </xf>
    <xf numFmtId="0" fontId="15" fillId="4" borderId="8" xfId="0" applyFont="1" applyFill="1" applyBorder="1" applyAlignment="1">
      <alignment horizontal="center" vertical="center" wrapText="1"/>
    </xf>
    <xf numFmtId="0" fontId="7" fillId="0" borderId="0" xfId="1" quotePrefix="1" applyFont="1" applyFill="1" applyBorder="1" applyAlignment="1">
      <alignment horizontal="left" vertical="top" wrapText="1"/>
    </xf>
    <xf numFmtId="0" fontId="9" fillId="3" borderId="0" xfId="1" applyFont="1" applyFill="1" applyBorder="1" applyAlignment="1" applyProtection="1">
      <alignment vertical="center"/>
    </xf>
    <xf numFmtId="0" fontId="3" fillId="0" borderId="0" xfId="1" quotePrefix="1" applyFont="1" applyFill="1" applyBorder="1" applyAlignment="1">
      <alignment vertical="top"/>
    </xf>
    <xf numFmtId="0" fontId="0" fillId="0" borderId="0" xfId="0" applyBorder="1" applyAlignment="1">
      <alignment vertical="center" wrapText="1"/>
    </xf>
    <xf numFmtId="0" fontId="15" fillId="0" borderId="0" xfId="0" applyFont="1" applyBorder="1" applyAlignment="1">
      <alignment vertical="center"/>
    </xf>
    <xf numFmtId="0" fontId="15" fillId="4" borderId="8" xfId="0" applyFont="1" applyFill="1" applyBorder="1" applyAlignment="1">
      <alignment horizontal="center" vertical="center"/>
    </xf>
    <xf numFmtId="0" fontId="34" fillId="0" borderId="0" xfId="0" applyFont="1">
      <alignment vertical="center"/>
    </xf>
    <xf numFmtId="0" fontId="15" fillId="4" borderId="8" xfId="0" applyFont="1" applyFill="1" applyBorder="1">
      <alignment vertical="center"/>
    </xf>
    <xf numFmtId="0" fontId="21" fillId="4" borderId="1" xfId="0" applyNumberFormat="1" applyFont="1" applyFill="1" applyBorder="1" applyAlignment="1">
      <alignment horizontal="center" vertical="center"/>
    </xf>
    <xf numFmtId="38" fontId="27" fillId="4" borderId="3" xfId="0" applyNumberFormat="1" applyFont="1" applyFill="1" applyBorder="1" applyAlignment="1">
      <alignment vertical="center"/>
    </xf>
    <xf numFmtId="0" fontId="21" fillId="0" borderId="11" xfId="0" applyFont="1" applyBorder="1" applyAlignment="1">
      <alignment horizontal="center" vertical="center" wrapText="1"/>
    </xf>
    <xf numFmtId="38" fontId="21" fillId="7" borderId="11" xfId="4" applyNumberFormat="1" applyFont="1" applyFill="1" applyBorder="1" applyAlignment="1">
      <alignment horizontal="center" vertical="center"/>
    </xf>
    <xf numFmtId="38" fontId="21" fillId="0" borderId="11" xfId="4" applyNumberFormat="1" applyFont="1" applyBorder="1" applyAlignment="1">
      <alignment horizontal="center" vertical="center"/>
    </xf>
    <xf numFmtId="0" fontId="21" fillId="4" borderId="1" xfId="0" applyNumberFormat="1" applyFont="1" applyFill="1" applyBorder="1" applyAlignment="1">
      <alignment vertical="center"/>
    </xf>
    <xf numFmtId="0" fontId="21" fillId="4" borderId="2" xfId="0" applyNumberFormat="1" applyFont="1" applyFill="1" applyBorder="1" applyAlignment="1">
      <alignment vertical="center"/>
    </xf>
    <xf numFmtId="38" fontId="27" fillId="4" borderId="2" xfId="0" applyNumberFormat="1" applyFont="1" applyFill="1" applyBorder="1" applyAlignment="1">
      <alignment horizontal="right" vertical="center"/>
    </xf>
    <xf numFmtId="179" fontId="31" fillId="0" borderId="29" xfId="1" applyNumberFormat="1" applyFont="1" applyBorder="1" applyAlignment="1" applyProtection="1">
      <alignment horizontal="center" vertical="center"/>
    </xf>
    <xf numFmtId="179" fontId="31" fillId="0" borderId="30" xfId="1" applyNumberFormat="1" applyFont="1" applyFill="1" applyBorder="1" applyAlignment="1" applyProtection="1">
      <alignment horizontal="center" vertical="center"/>
    </xf>
    <xf numFmtId="0" fontId="30" fillId="0" borderId="31" xfId="1" applyFont="1" applyBorder="1" applyAlignment="1" applyProtection="1">
      <alignment horizontal="center" vertical="center"/>
    </xf>
    <xf numFmtId="0" fontId="30" fillId="0" borderId="32" xfId="1" applyFont="1" applyBorder="1" applyAlignment="1" applyProtection="1">
      <alignment horizontal="center" vertical="center"/>
    </xf>
    <xf numFmtId="0" fontId="30" fillId="0" borderId="33" xfId="1" applyFont="1" applyBorder="1" applyAlignment="1" applyProtection="1">
      <alignment horizontal="center" vertical="center"/>
    </xf>
    <xf numFmtId="0" fontId="30" fillId="0" borderId="34" xfId="1" applyFont="1" applyBorder="1" applyAlignment="1" applyProtection="1">
      <alignment horizontal="center" vertical="center"/>
    </xf>
    <xf numFmtId="0" fontId="25" fillId="4" borderId="0" xfId="0" applyFont="1" applyFill="1" applyAlignment="1" applyProtection="1">
      <alignment horizontal="center" vertical="center" wrapText="1"/>
    </xf>
    <xf numFmtId="0" fontId="25" fillId="4" borderId="0" xfId="1" applyFont="1" applyFill="1" applyAlignment="1" applyProtection="1">
      <alignment horizontal="center" vertical="center" wrapText="1"/>
    </xf>
    <xf numFmtId="0" fontId="25" fillId="4" borderId="0" xfId="1" applyFont="1" applyFill="1" applyAlignment="1" applyProtection="1">
      <alignment horizontal="center" vertical="center" wrapText="1" shrinkToFit="1"/>
    </xf>
    <xf numFmtId="0" fontId="25" fillId="4" borderId="17" xfId="1" applyFont="1" applyFill="1" applyBorder="1" applyAlignment="1" applyProtection="1">
      <alignment horizontal="center" vertical="center" wrapText="1" shrinkToFit="1"/>
    </xf>
    <xf numFmtId="0" fontId="23" fillId="0" borderId="0" xfId="0" applyFont="1" applyFill="1" applyBorder="1" applyAlignment="1">
      <alignment horizontal="left" vertical="center"/>
    </xf>
    <xf numFmtId="38" fontId="0" fillId="6" borderId="8" xfId="4" applyFont="1" applyFill="1" applyBorder="1">
      <alignment vertical="center"/>
    </xf>
    <xf numFmtId="38" fontId="0" fillId="0" borderId="8" xfId="4" applyFont="1" applyFill="1" applyBorder="1">
      <alignment vertical="center"/>
    </xf>
    <xf numFmtId="38" fontId="0" fillId="0" borderId="8" xfId="4" applyFont="1" applyBorder="1" applyAlignment="1">
      <alignment horizontal="right" vertical="center"/>
    </xf>
    <xf numFmtId="38" fontId="0" fillId="6" borderId="8" xfId="4" applyFont="1" applyFill="1" applyBorder="1" applyAlignment="1">
      <alignment horizontal="right" vertical="center"/>
    </xf>
    <xf numFmtId="38" fontId="0" fillId="4" borderId="8" xfId="4" applyFont="1" applyFill="1" applyBorder="1">
      <alignment vertical="center"/>
    </xf>
    <xf numFmtId="38" fontId="15" fillId="4" borderId="8" xfId="4" applyFont="1" applyFill="1" applyBorder="1" applyAlignment="1">
      <alignment vertical="center" wrapText="1"/>
    </xf>
    <xf numFmtId="38" fontId="19" fillId="4" borderId="0" xfId="4" applyFont="1" applyFill="1" applyBorder="1" applyAlignment="1" applyProtection="1">
      <alignment horizontal="right" vertical="center" wrapText="1"/>
    </xf>
    <xf numFmtId="38" fontId="19" fillId="2" borderId="0" xfId="4" applyFont="1" applyFill="1" applyBorder="1" applyAlignment="1" applyProtection="1">
      <alignment vertical="center" wrapText="1"/>
    </xf>
    <xf numFmtId="0" fontId="37" fillId="3" borderId="18" xfId="0" applyFont="1" applyFill="1" applyBorder="1" applyAlignment="1" applyProtection="1">
      <alignment horizontal="center" vertical="center" wrapText="1"/>
    </xf>
    <xf numFmtId="0" fontId="38" fillId="3" borderId="21" xfId="1" applyFont="1" applyFill="1" applyBorder="1" applyAlignment="1" applyProtection="1">
      <alignment horizontal="left" vertical="center" wrapText="1"/>
    </xf>
    <xf numFmtId="0" fontId="21" fillId="2" borderId="18" xfId="0" applyFont="1" applyFill="1" applyBorder="1" applyAlignment="1" applyProtection="1">
      <alignment horizontal="center" vertical="center" wrapText="1"/>
    </xf>
    <xf numFmtId="0" fontId="39" fillId="3" borderId="18" xfId="0" applyFont="1" applyFill="1" applyBorder="1" applyAlignment="1" applyProtection="1">
      <alignment horizontal="center" vertical="center" wrapText="1"/>
    </xf>
    <xf numFmtId="0" fontId="37" fillId="0" borderId="0" xfId="1" applyFont="1" applyAlignment="1">
      <alignment horizontal="center" vertical="center" wrapText="1"/>
    </xf>
    <xf numFmtId="0" fontId="13" fillId="0" borderId="8" xfId="1" applyFont="1" applyFill="1" applyBorder="1" applyAlignment="1" applyProtection="1">
      <alignment horizontal="center" vertical="center" shrinkToFit="1"/>
      <protection locked="0"/>
    </xf>
    <xf numFmtId="0" fontId="5" fillId="4" borderId="8" xfId="1" applyFont="1" applyFill="1" applyBorder="1" applyAlignment="1" applyProtection="1">
      <alignment horizontal="center" vertical="center"/>
    </xf>
    <xf numFmtId="0" fontId="23" fillId="0" borderId="0" xfId="0" applyFont="1" applyProtection="1">
      <alignment vertical="center"/>
      <protection locked="0"/>
    </xf>
    <xf numFmtId="0" fontId="0" fillId="0" borderId="0" xfId="0" applyProtection="1">
      <alignment vertical="center"/>
      <protection locked="0"/>
    </xf>
    <xf numFmtId="0" fontId="40" fillId="0" borderId="0" xfId="0" applyFont="1" applyProtection="1">
      <alignment vertical="center"/>
      <protection locked="0"/>
    </xf>
    <xf numFmtId="0" fontId="15" fillId="0" borderId="0" xfId="0" applyFont="1">
      <alignment vertical="center"/>
    </xf>
    <xf numFmtId="0" fontId="0" fillId="4" borderId="8" xfId="0" applyFill="1" applyBorder="1" applyAlignment="1">
      <alignment horizontal="center" vertical="center"/>
    </xf>
    <xf numFmtId="0" fontId="16" fillId="0" borderId="0" xfId="0" applyFont="1" applyAlignment="1">
      <alignment horizontal="center" vertical="center"/>
    </xf>
    <xf numFmtId="0" fontId="0" fillId="6" borderId="8" xfId="0" applyFill="1" applyBorder="1">
      <alignment vertical="center"/>
    </xf>
    <xf numFmtId="0" fontId="0" fillId="0" borderId="0" xfId="0" applyAlignment="1">
      <alignment vertical="center" wrapText="1"/>
    </xf>
    <xf numFmtId="0" fontId="41" fillId="0" borderId="0" xfId="0" applyFont="1" applyAlignment="1">
      <alignment vertical="center" wrapText="1"/>
    </xf>
    <xf numFmtId="0" fontId="41" fillId="0" borderId="0" xfId="0" applyFont="1" applyAlignment="1">
      <alignment vertical="center"/>
    </xf>
    <xf numFmtId="0" fontId="43" fillId="0" borderId="0" xfId="0" applyFont="1" applyAlignment="1">
      <alignment horizontal="justify" vertical="center"/>
    </xf>
    <xf numFmtId="0" fontId="41" fillId="0" borderId="0" xfId="0" applyFont="1" applyAlignment="1">
      <alignment horizontal="justify" vertical="center"/>
    </xf>
    <xf numFmtId="0" fontId="0" fillId="0" borderId="0" xfId="0" applyFont="1">
      <alignment vertical="center"/>
    </xf>
    <xf numFmtId="0" fontId="46" fillId="9" borderId="35" xfId="0" applyFont="1" applyFill="1" applyBorder="1" applyAlignment="1">
      <alignment horizontal="justify" vertical="center" wrapText="1"/>
    </xf>
    <xf numFmtId="0" fontId="46" fillId="9" borderId="38" xfId="0" applyFont="1" applyFill="1" applyBorder="1" applyAlignment="1">
      <alignment horizontal="justify" vertical="center" wrapText="1"/>
    </xf>
    <xf numFmtId="0" fontId="46" fillId="9" borderId="41" xfId="0" applyFont="1" applyFill="1" applyBorder="1" applyAlignment="1">
      <alignment horizontal="justify" vertical="center" wrapText="1"/>
    </xf>
    <xf numFmtId="0" fontId="0" fillId="9" borderId="41" xfId="0" applyFont="1" applyFill="1" applyBorder="1" applyAlignment="1">
      <alignment vertical="center" wrapText="1"/>
    </xf>
    <xf numFmtId="0" fontId="0" fillId="9" borderId="38" xfId="0" applyFont="1" applyFill="1" applyBorder="1" applyAlignment="1">
      <alignment vertical="center" wrapText="1"/>
    </xf>
    <xf numFmtId="0" fontId="42" fillId="0" borderId="0" xfId="0" applyFont="1" applyAlignment="1">
      <alignment vertical="center" wrapText="1"/>
    </xf>
    <xf numFmtId="0" fontId="42" fillId="0" borderId="0" xfId="0" applyFont="1" applyAlignment="1">
      <alignment horizontal="justify" vertical="center"/>
    </xf>
    <xf numFmtId="0" fontId="51" fillId="0" borderId="0" xfId="0" applyFont="1" applyAlignment="1">
      <alignment vertical="center"/>
    </xf>
    <xf numFmtId="0" fontId="44" fillId="9" borderId="50" xfId="0" applyFont="1" applyFill="1" applyBorder="1" applyAlignment="1">
      <alignment horizontal="center" vertical="center" wrapText="1"/>
    </xf>
    <xf numFmtId="0" fontId="44" fillId="9" borderId="53" xfId="0" applyFont="1" applyFill="1" applyBorder="1" applyAlignment="1">
      <alignment horizontal="justify" vertical="center" wrapText="1"/>
    </xf>
    <xf numFmtId="0" fontId="44" fillId="9" borderId="54" xfId="0" applyFont="1" applyFill="1" applyBorder="1" applyAlignment="1">
      <alignment horizontal="center" vertical="center" wrapText="1"/>
    </xf>
    <xf numFmtId="0" fontId="0" fillId="4" borderId="8" xfId="0" applyFill="1" applyBorder="1" applyAlignment="1">
      <alignment horizontal="center" vertical="center"/>
    </xf>
    <xf numFmtId="0" fontId="0" fillId="0" borderId="8"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0" fontId="15" fillId="4" borderId="8" xfId="0" applyFont="1" applyFill="1" applyBorder="1" applyAlignment="1">
      <alignment horizontal="center" vertical="center" wrapText="1"/>
    </xf>
    <xf numFmtId="0" fontId="0" fillId="5" borderId="8" xfId="0" applyFill="1" applyBorder="1" applyAlignment="1">
      <alignment vertical="center" wrapText="1"/>
    </xf>
    <xf numFmtId="0" fontId="15" fillId="4" borderId="8" xfId="0" applyFon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24" fillId="0" borderId="0" xfId="1" applyFont="1" applyAlignment="1" applyProtection="1">
      <alignment horizontal="left" vertical="center" wrapText="1"/>
    </xf>
    <xf numFmtId="0" fontId="41" fillId="0" borderId="0" xfId="0" applyFont="1" applyAlignment="1">
      <alignment horizontal="left" vertical="center"/>
    </xf>
    <xf numFmtId="0" fontId="44" fillId="9" borderId="8" xfId="0" applyFont="1" applyFill="1" applyBorder="1" applyAlignment="1">
      <alignment horizontal="center" vertical="center" wrapText="1"/>
    </xf>
    <xf numFmtId="0" fontId="44" fillId="9" borderId="74" xfId="0" applyFont="1" applyFill="1" applyBorder="1" applyAlignment="1">
      <alignment horizontal="center" vertical="center" wrapText="1"/>
    </xf>
    <xf numFmtId="0" fontId="41" fillId="0" borderId="0" xfId="0" applyFont="1" applyFill="1" applyAlignment="1">
      <alignment horizontal="justify" vertical="center" wrapText="1"/>
    </xf>
    <xf numFmtId="0" fontId="3" fillId="0" borderId="0" xfId="1" quotePrefix="1" applyNumberFormat="1" applyFont="1" applyFill="1" applyBorder="1" applyAlignment="1">
      <alignment vertical="center" wrapText="1"/>
    </xf>
    <xf numFmtId="0" fontId="30" fillId="0" borderId="82" xfId="1" applyFont="1" applyFill="1" applyBorder="1" applyAlignment="1" applyProtection="1">
      <alignment horizontal="center" vertical="center"/>
    </xf>
    <xf numFmtId="0" fontId="21" fillId="0" borderId="0" xfId="1" applyFont="1" applyAlignment="1" applyProtection="1">
      <alignment horizontal="center" vertical="center" wrapText="1"/>
      <protection locked="0"/>
    </xf>
    <xf numFmtId="38" fontId="21" fillId="0" borderId="8" xfId="4" applyFont="1" applyBorder="1" applyAlignment="1">
      <alignment horizontal="center" vertical="center" wrapText="1"/>
    </xf>
    <xf numFmtId="38" fontId="21" fillId="0" borderId="11" xfId="4" applyFont="1" applyBorder="1" applyAlignment="1">
      <alignment horizontal="center" vertical="center" wrapText="1"/>
    </xf>
    <xf numFmtId="0" fontId="0" fillId="0" borderId="8" xfId="0" applyBorder="1" applyAlignment="1">
      <alignment horizontal="center" vertical="center" wrapText="1"/>
    </xf>
    <xf numFmtId="0" fontId="2" fillId="0" borderId="0" xfId="0" applyFont="1" applyAlignment="1">
      <alignment horizontal="center" vertical="center" textRotation="255"/>
    </xf>
    <xf numFmtId="0" fontId="24" fillId="4" borderId="19" xfId="0" applyNumberFormat="1" applyFont="1" applyFill="1" applyBorder="1" applyAlignment="1" applyProtection="1">
      <alignment horizontal="center" vertical="center" wrapText="1"/>
    </xf>
    <xf numFmtId="0" fontId="9" fillId="3" borderId="4" xfId="1" applyFont="1" applyFill="1" applyBorder="1" applyAlignment="1" applyProtection="1">
      <alignment vertical="center"/>
    </xf>
    <xf numFmtId="0" fontId="9" fillId="3" borderId="5" xfId="1" applyFont="1" applyFill="1" applyBorder="1" applyAlignment="1" applyProtection="1">
      <alignment vertical="center"/>
    </xf>
    <xf numFmtId="0" fontId="9" fillId="3" borderId="6" xfId="1" applyFont="1" applyFill="1" applyBorder="1" applyAlignment="1" applyProtection="1">
      <alignment vertical="center"/>
    </xf>
    <xf numFmtId="0" fontId="9" fillId="3" borderId="1" xfId="1" applyFont="1" applyFill="1" applyBorder="1" applyAlignment="1" applyProtection="1">
      <alignment vertical="center"/>
    </xf>
    <xf numFmtId="0" fontId="9" fillId="3" borderId="2" xfId="1" applyFont="1" applyFill="1" applyBorder="1" applyAlignment="1" applyProtection="1">
      <alignment vertical="center"/>
    </xf>
    <xf numFmtId="0" fontId="9" fillId="3" borderId="3" xfId="1" applyFont="1" applyFill="1" applyBorder="1" applyAlignment="1" applyProtection="1">
      <alignment vertical="center"/>
    </xf>
    <xf numFmtId="0" fontId="3" fillId="0" borderId="0" xfId="1" applyFont="1" applyFill="1" applyBorder="1" applyAlignment="1">
      <alignment horizontal="left" vertical="top" wrapText="1"/>
    </xf>
    <xf numFmtId="0" fontId="6" fillId="0" borderId="0" xfId="1" applyFont="1" applyFill="1" applyBorder="1" applyAlignment="1">
      <alignment horizontal="center" vertical="center" wrapText="1"/>
    </xf>
    <xf numFmtId="0" fontId="7" fillId="0" borderId="0" xfId="1" applyFont="1" applyFill="1" applyBorder="1" applyAlignment="1">
      <alignment horizontal="left" vertical="top" wrapText="1"/>
    </xf>
    <xf numFmtId="0" fontId="9" fillId="4" borderId="1" xfId="1" applyFont="1" applyFill="1" applyBorder="1" applyAlignment="1" applyProtection="1">
      <alignment horizontal="center" vertical="center"/>
    </xf>
    <xf numFmtId="0" fontId="9" fillId="4" borderId="2" xfId="1" applyFont="1" applyFill="1" applyBorder="1" applyAlignment="1" applyProtection="1">
      <alignment horizontal="center" vertical="center"/>
    </xf>
    <xf numFmtId="0" fontId="9" fillId="4" borderId="3" xfId="1" applyFont="1" applyFill="1" applyBorder="1" applyAlignment="1" applyProtection="1">
      <alignment horizontal="center" vertical="center"/>
    </xf>
    <xf numFmtId="0" fontId="3" fillId="0" borderId="0" xfId="1" applyFont="1" applyFill="1" applyBorder="1" applyAlignment="1">
      <alignment horizontal="left" vertical="center" wrapText="1"/>
    </xf>
    <xf numFmtId="0" fontId="9" fillId="3" borderId="4" xfId="1" applyFont="1" applyFill="1" applyBorder="1" applyAlignment="1" applyProtection="1">
      <alignment vertical="center" wrapText="1"/>
    </xf>
    <xf numFmtId="0" fontId="9" fillId="3" borderId="5" xfId="1" applyFont="1" applyFill="1" applyBorder="1" applyAlignment="1" applyProtection="1">
      <alignment vertical="center" wrapText="1"/>
    </xf>
    <xf numFmtId="0" fontId="9" fillId="3" borderId="6" xfId="1" applyFont="1" applyFill="1" applyBorder="1" applyAlignment="1" applyProtection="1">
      <alignment vertical="center" wrapText="1"/>
    </xf>
    <xf numFmtId="0" fontId="9" fillId="3" borderId="8" xfId="1" applyFont="1" applyFill="1" applyBorder="1" applyAlignment="1" applyProtection="1">
      <alignment vertical="center"/>
    </xf>
    <xf numFmtId="0" fontId="9" fillId="3" borderId="0" xfId="1" applyFont="1" applyFill="1" applyBorder="1" applyAlignment="1" applyProtection="1">
      <alignment vertical="center" wrapText="1"/>
    </xf>
    <xf numFmtId="0" fontId="11" fillId="0" borderId="0" xfId="2" applyFont="1" applyFill="1" applyAlignment="1">
      <alignment vertical="top" wrapText="1"/>
    </xf>
    <xf numFmtId="0" fontId="5" fillId="4" borderId="1" xfId="1" applyFont="1" applyFill="1" applyBorder="1" applyAlignment="1" applyProtection="1">
      <alignment horizontal="center" vertical="center"/>
    </xf>
    <xf numFmtId="0" fontId="5" fillId="4" borderId="2" xfId="1" applyFont="1" applyFill="1" applyBorder="1" applyAlignment="1" applyProtection="1">
      <alignment horizontal="center" vertical="center"/>
    </xf>
    <xf numFmtId="0" fontId="5" fillId="4" borderId="3" xfId="1" applyFont="1" applyFill="1" applyBorder="1" applyAlignment="1" applyProtection="1">
      <alignment horizontal="center" vertical="center"/>
    </xf>
    <xf numFmtId="0" fontId="13" fillId="0" borderId="1" xfId="2" applyFont="1" applyFill="1" applyBorder="1" applyAlignment="1" applyProtection="1">
      <alignment horizontal="center" vertical="center" shrinkToFit="1"/>
      <protection locked="0"/>
    </xf>
    <xf numFmtId="0" fontId="13" fillId="0" borderId="2" xfId="2" applyFont="1" applyFill="1" applyBorder="1" applyAlignment="1" applyProtection="1">
      <alignment horizontal="center" vertical="center" shrinkToFit="1"/>
      <protection locked="0"/>
    </xf>
    <xf numFmtId="0" fontId="13" fillId="0" borderId="3" xfId="2" applyFont="1" applyFill="1" applyBorder="1" applyAlignment="1" applyProtection="1">
      <alignment horizontal="center" vertical="center" shrinkToFit="1"/>
      <protection locked="0"/>
    </xf>
    <xf numFmtId="0" fontId="5" fillId="4" borderId="8" xfId="1" applyFont="1" applyFill="1" applyBorder="1" applyAlignment="1" applyProtection="1">
      <alignment horizontal="center" vertical="center"/>
    </xf>
    <xf numFmtId="0" fontId="9" fillId="4" borderId="1" xfId="1" applyFont="1" applyFill="1" applyBorder="1" applyAlignment="1" applyProtection="1">
      <alignment horizontal="center" vertical="center" wrapText="1" shrinkToFit="1"/>
    </xf>
    <xf numFmtId="0" fontId="9" fillId="4" borderId="2" xfId="1" applyFont="1" applyFill="1" applyBorder="1" applyAlignment="1" applyProtection="1">
      <alignment horizontal="center" vertical="center" wrapText="1" shrinkToFit="1"/>
    </xf>
    <xf numFmtId="0" fontId="9" fillId="4" borderId="3" xfId="1" applyFont="1" applyFill="1" applyBorder="1" applyAlignment="1" applyProtection="1">
      <alignment horizontal="center" vertical="center" wrapText="1" shrinkToFit="1"/>
    </xf>
    <xf numFmtId="49" fontId="14" fillId="0" borderId="1" xfId="2" applyNumberFormat="1" applyFont="1" applyFill="1" applyBorder="1" applyAlignment="1" applyProtection="1">
      <alignment horizontal="center" vertical="center" shrinkToFit="1"/>
      <protection locked="0"/>
    </xf>
    <xf numFmtId="49" fontId="14" fillId="0" borderId="2" xfId="2" applyNumberFormat="1" applyFont="1" applyFill="1" applyBorder="1" applyAlignment="1" applyProtection="1">
      <alignment horizontal="center" vertical="center" shrinkToFit="1"/>
      <protection locked="0"/>
    </xf>
    <xf numFmtId="49" fontId="14" fillId="0" borderId="3" xfId="2" applyNumberFormat="1" applyFont="1" applyFill="1" applyBorder="1" applyAlignment="1" applyProtection="1">
      <alignment horizontal="center" vertical="center" shrinkToFit="1"/>
      <protection locked="0"/>
    </xf>
    <xf numFmtId="0" fontId="3" fillId="0" borderId="0" xfId="1" applyFont="1" applyFill="1" applyBorder="1" applyAlignment="1">
      <alignment vertical="center" wrapText="1"/>
    </xf>
    <xf numFmtId="0" fontId="3" fillId="0" borderId="0" xfId="1" applyFont="1" applyFill="1" applyBorder="1" applyAlignment="1">
      <alignment vertical="top" wrapText="1"/>
    </xf>
    <xf numFmtId="0" fontId="0" fillId="0" borderId="0" xfId="0" applyAlignment="1">
      <alignment horizontal="left" vertical="center" wrapText="1"/>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0" fillId="3" borderId="8" xfId="0" applyFill="1" applyBorder="1" applyAlignment="1">
      <alignment horizontal="center" vertical="center"/>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4" borderId="2" xfId="0" applyFill="1" applyBorder="1" applyAlignment="1">
      <alignment horizontal="center" vertical="center"/>
    </xf>
    <xf numFmtId="0" fontId="41" fillId="4" borderId="8" xfId="0" applyFont="1" applyFill="1" applyBorder="1" applyAlignment="1">
      <alignment horizontal="left" vertical="center"/>
    </xf>
    <xf numFmtId="0" fontId="41" fillId="4" borderId="1" xfId="0" applyFont="1" applyFill="1" applyBorder="1" applyAlignment="1">
      <alignment horizontal="left" vertical="center"/>
    </xf>
    <xf numFmtId="0" fontId="41" fillId="4" borderId="2" xfId="0" applyFont="1" applyFill="1" applyBorder="1" applyAlignment="1">
      <alignment horizontal="left" vertical="center"/>
    </xf>
    <xf numFmtId="0" fontId="41" fillId="4" borderId="3" xfId="0" applyFont="1" applyFill="1" applyBorder="1" applyAlignment="1">
      <alignment horizontal="left" vertical="center"/>
    </xf>
    <xf numFmtId="0" fontId="41" fillId="4" borderId="1" xfId="0" applyFont="1" applyFill="1" applyBorder="1" applyAlignment="1">
      <alignment horizontal="left" vertical="center" wrapText="1"/>
    </xf>
    <xf numFmtId="0" fontId="41" fillId="4" borderId="2" xfId="0" applyFont="1" applyFill="1" applyBorder="1" applyAlignment="1">
      <alignment horizontal="left" vertical="center" wrapText="1"/>
    </xf>
    <xf numFmtId="0" fontId="41" fillId="4" borderId="3" xfId="0" applyFont="1" applyFill="1" applyBorder="1" applyAlignment="1">
      <alignment horizontal="left" vertical="center" wrapText="1"/>
    </xf>
    <xf numFmtId="0" fontId="41" fillId="4" borderId="8" xfId="0" applyFont="1" applyFill="1" applyBorder="1" applyAlignment="1">
      <alignment horizontal="left" vertical="center" wrapText="1"/>
    </xf>
    <xf numFmtId="0" fontId="16" fillId="0" borderId="0" xfId="0" applyFont="1" applyAlignment="1">
      <alignment horizontal="center" vertical="center"/>
    </xf>
    <xf numFmtId="0" fontId="0" fillId="0" borderId="8" xfId="0" applyBorder="1">
      <alignment vertical="center"/>
    </xf>
    <xf numFmtId="49" fontId="0" fillId="6" borderId="8" xfId="0" applyNumberFormat="1" applyFill="1" applyBorder="1" applyAlignment="1">
      <alignment horizontal="center" vertical="center"/>
    </xf>
    <xf numFmtId="0" fontId="0" fillId="6" borderId="8" xfId="0" applyFill="1" applyBorder="1" applyAlignment="1">
      <alignment horizontal="center" vertical="center"/>
    </xf>
    <xf numFmtId="0" fontId="42" fillId="0" borderId="0" xfId="0" applyFont="1" applyAlignment="1">
      <alignment horizontal="left" vertical="center" wrapText="1"/>
    </xf>
    <xf numFmtId="0" fontId="42" fillId="0" borderId="46" xfId="0" applyFont="1" applyBorder="1" applyAlignment="1">
      <alignment horizontal="justify" vertical="center" wrapText="1"/>
    </xf>
    <xf numFmtId="0" fontId="42" fillId="0" borderId="47" xfId="0" applyFont="1" applyBorder="1" applyAlignment="1">
      <alignment horizontal="justify" vertical="center" wrapText="1"/>
    </xf>
    <xf numFmtId="0" fontId="42" fillId="0" borderId="48" xfId="0" applyFont="1" applyBorder="1" applyAlignment="1">
      <alignment horizontal="justify" vertical="center" wrapText="1"/>
    </xf>
    <xf numFmtId="0" fontId="42" fillId="0" borderId="49" xfId="0" applyFont="1" applyBorder="1" applyAlignment="1">
      <alignment horizontal="justify" vertical="center" wrapText="1"/>
    </xf>
    <xf numFmtId="0" fontId="42" fillId="0" borderId="0" xfId="0" applyFont="1" applyAlignment="1">
      <alignment horizontal="justify" vertical="center" wrapText="1"/>
    </xf>
    <xf numFmtId="0" fontId="42" fillId="0" borderId="42" xfId="0" applyFont="1" applyBorder="1" applyAlignment="1">
      <alignment horizontal="justify" vertical="center" wrapText="1"/>
    </xf>
    <xf numFmtId="0" fontId="42" fillId="0" borderId="43" xfId="0" applyFont="1" applyBorder="1" applyAlignment="1">
      <alignment horizontal="justify" vertical="center" wrapText="1"/>
    </xf>
    <xf numFmtId="0" fontId="42" fillId="0" borderId="40" xfId="0" applyFont="1" applyBorder="1" applyAlignment="1">
      <alignment horizontal="justify" vertical="center" wrapText="1"/>
    </xf>
    <xf numFmtId="0" fontId="42" fillId="0" borderId="39" xfId="0" applyFont="1" applyBorder="1" applyAlignment="1">
      <alignment horizontal="justify" vertical="center" wrapText="1"/>
    </xf>
    <xf numFmtId="0" fontId="42" fillId="0" borderId="44" xfId="0" applyFont="1" applyBorder="1" applyAlignment="1">
      <alignment horizontal="justify" vertical="center" wrapText="1"/>
    </xf>
    <xf numFmtId="0" fontId="42" fillId="0" borderId="37" xfId="0" applyFont="1" applyBorder="1" applyAlignment="1">
      <alignment horizontal="justify" vertical="center" wrapText="1"/>
    </xf>
    <xf numFmtId="0" fontId="42" fillId="0" borderId="36" xfId="0" applyFont="1" applyBorder="1" applyAlignment="1">
      <alignment horizontal="justify" vertical="center" wrapText="1"/>
    </xf>
    <xf numFmtId="0" fontId="46" fillId="9" borderId="45" xfId="0" applyFont="1" applyFill="1" applyBorder="1" applyAlignment="1">
      <alignment horizontal="justify" vertical="center" wrapText="1"/>
    </xf>
    <xf numFmtId="0" fontId="46" fillId="9" borderId="38" xfId="0" applyFont="1" applyFill="1" applyBorder="1" applyAlignment="1">
      <alignment horizontal="justify" vertical="center" wrapText="1"/>
    </xf>
    <xf numFmtId="0" fontId="47" fillId="4" borderId="44" xfId="0" applyFont="1" applyFill="1" applyBorder="1" applyAlignment="1">
      <alignment horizontal="justify" vertical="center" wrapText="1"/>
    </xf>
    <xf numFmtId="0" fontId="47" fillId="4" borderId="37" xfId="0" applyFont="1" applyFill="1" applyBorder="1" applyAlignment="1">
      <alignment horizontal="justify" vertical="center" wrapText="1"/>
    </xf>
    <xf numFmtId="0" fontId="47" fillId="4" borderId="36" xfId="0" applyFont="1" applyFill="1" applyBorder="1" applyAlignment="1">
      <alignment horizontal="justify" vertical="center" wrapText="1"/>
    </xf>
    <xf numFmtId="0" fontId="46" fillId="9" borderId="46" xfId="0" applyFont="1" applyFill="1" applyBorder="1" applyAlignment="1">
      <alignment horizontal="center" vertical="center" wrapText="1"/>
    </xf>
    <xf numFmtId="0" fontId="46" fillId="9" borderId="47" xfId="0" applyFont="1" applyFill="1" applyBorder="1" applyAlignment="1">
      <alignment horizontal="center" vertical="center" wrapText="1"/>
    </xf>
    <xf numFmtId="0" fontId="46" fillId="9" borderId="48" xfId="0" applyFont="1" applyFill="1" applyBorder="1" applyAlignment="1">
      <alignment horizontal="center" vertical="center" wrapText="1"/>
    </xf>
    <xf numFmtId="0" fontId="46" fillId="9" borderId="49" xfId="0" applyFont="1" applyFill="1" applyBorder="1" applyAlignment="1">
      <alignment horizontal="center" vertical="center" wrapText="1"/>
    </xf>
    <xf numFmtId="0" fontId="46" fillId="9" borderId="0" xfId="0" applyFont="1" applyFill="1" applyAlignment="1">
      <alignment horizontal="center" vertical="center" wrapText="1"/>
    </xf>
    <xf numFmtId="0" fontId="46" fillId="9" borderId="42" xfId="0" applyFont="1" applyFill="1" applyBorder="1" applyAlignment="1">
      <alignment horizontal="center" vertical="center" wrapText="1"/>
    </xf>
    <xf numFmtId="0" fontId="46" fillId="9" borderId="43" xfId="0" applyFont="1" applyFill="1" applyBorder="1" applyAlignment="1">
      <alignment horizontal="center" vertical="center" wrapText="1"/>
    </xf>
    <xf numFmtId="0" fontId="46" fillId="9" borderId="40" xfId="0" applyFont="1" applyFill="1" applyBorder="1" applyAlignment="1">
      <alignment horizontal="center" vertical="center" wrapText="1"/>
    </xf>
    <xf numFmtId="0" fontId="46" fillId="9" borderId="39" xfId="0" applyFont="1" applyFill="1" applyBorder="1" applyAlignment="1">
      <alignment horizontal="center" vertical="center" wrapText="1"/>
    </xf>
    <xf numFmtId="0" fontId="0" fillId="9" borderId="43" xfId="0" applyFont="1" applyFill="1" applyBorder="1" applyAlignment="1">
      <alignment vertical="center" wrapText="1"/>
    </xf>
    <xf numFmtId="0" fontId="0" fillId="9" borderId="40" xfId="0" applyFont="1" applyFill="1" applyBorder="1" applyAlignment="1">
      <alignment vertical="center" wrapText="1"/>
    </xf>
    <xf numFmtId="0" fontId="0" fillId="9" borderId="39" xfId="0" applyFont="1" applyFill="1" applyBorder="1" applyAlignment="1">
      <alignment vertical="center" wrapText="1"/>
    </xf>
    <xf numFmtId="0" fontId="42" fillId="0" borderId="44" xfId="0" applyFont="1" applyBorder="1" applyAlignment="1">
      <alignment horizontal="right" vertical="center" wrapText="1"/>
    </xf>
    <xf numFmtId="0" fontId="42" fillId="0" borderId="37" xfId="0" applyFont="1" applyBorder="1" applyAlignment="1">
      <alignment horizontal="right" vertical="center" wrapText="1"/>
    </xf>
    <xf numFmtId="0" fontId="42" fillId="0" borderId="36" xfId="0" applyFont="1" applyBorder="1" applyAlignment="1">
      <alignment horizontal="right" vertical="center" wrapText="1"/>
    </xf>
    <xf numFmtId="0" fontId="42" fillId="0" borderId="44"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36" xfId="0" applyFont="1" applyBorder="1" applyAlignment="1">
      <alignment horizontal="center" vertical="center" wrapText="1"/>
    </xf>
    <xf numFmtId="0" fontId="46" fillId="9" borderId="44" xfId="0" applyFont="1" applyFill="1" applyBorder="1" applyAlignment="1">
      <alignment horizontal="center" vertical="center" wrapText="1"/>
    </xf>
    <xf numFmtId="0" fontId="46" fillId="9" borderId="37" xfId="0" applyFont="1" applyFill="1" applyBorder="1" applyAlignment="1">
      <alignment horizontal="center" vertical="center" wrapText="1"/>
    </xf>
    <xf numFmtId="0" fontId="46" fillId="9" borderId="36" xfId="0" applyFont="1" applyFill="1" applyBorder="1" applyAlignment="1">
      <alignment horizontal="center" vertical="center" wrapText="1"/>
    </xf>
    <xf numFmtId="0" fontId="42" fillId="0" borderId="46" xfId="0" applyFont="1" applyBorder="1" applyAlignment="1">
      <alignment horizontal="right" vertical="center" wrapText="1"/>
    </xf>
    <xf numFmtId="0" fontId="42" fillId="0" borderId="47" xfId="0" applyFont="1" applyBorder="1" applyAlignment="1">
      <alignment horizontal="right" vertical="center" wrapText="1"/>
    </xf>
    <xf numFmtId="0" fontId="42" fillId="0" borderId="48" xfId="0" applyFont="1" applyBorder="1" applyAlignment="1">
      <alignment horizontal="right" vertical="center" wrapText="1"/>
    </xf>
    <xf numFmtId="0" fontId="42" fillId="0" borderId="43" xfId="0" applyFont="1" applyBorder="1" applyAlignment="1">
      <alignment horizontal="right" vertical="center" wrapText="1"/>
    </xf>
    <xf numFmtId="0" fontId="42" fillId="0" borderId="40" xfId="0" applyFont="1" applyBorder="1" applyAlignment="1">
      <alignment horizontal="right" vertical="center" wrapText="1"/>
    </xf>
    <xf numFmtId="0" fontId="42" fillId="0" borderId="39" xfId="0" applyFont="1" applyBorder="1" applyAlignment="1">
      <alignment horizontal="right" vertical="center" wrapText="1"/>
    </xf>
    <xf numFmtId="0" fontId="42" fillId="0" borderId="45" xfId="0" applyFont="1" applyBorder="1" applyAlignment="1">
      <alignment horizontal="right" vertical="center" wrapText="1"/>
    </xf>
    <xf numFmtId="0" fontId="42" fillId="0" borderId="38" xfId="0" applyFont="1" applyBorder="1" applyAlignment="1">
      <alignment horizontal="right" vertical="center" wrapText="1"/>
    </xf>
    <xf numFmtId="0" fontId="47" fillId="9" borderId="45" xfId="0" applyFont="1" applyFill="1" applyBorder="1" applyAlignment="1">
      <alignment horizontal="justify" vertical="center" wrapText="1"/>
    </xf>
    <xf numFmtId="0" fontId="47" fillId="9" borderId="38" xfId="0" applyFont="1" applyFill="1" applyBorder="1" applyAlignment="1">
      <alignment horizontal="justify" vertical="center" wrapText="1"/>
    </xf>
    <xf numFmtId="0" fontId="49" fillId="9" borderId="46" xfId="0" applyFont="1" applyFill="1" applyBorder="1" applyAlignment="1">
      <alignment horizontal="justify" vertical="center" wrapText="1"/>
    </xf>
    <xf numFmtId="0" fontId="49" fillId="9" borderId="47" xfId="0" applyFont="1" applyFill="1" applyBorder="1" applyAlignment="1">
      <alignment horizontal="justify" vertical="center" wrapText="1"/>
    </xf>
    <xf numFmtId="0" fontId="49" fillId="9" borderId="48" xfId="0" applyFont="1" applyFill="1" applyBorder="1" applyAlignment="1">
      <alignment horizontal="justify" vertical="center" wrapText="1"/>
    </xf>
    <xf numFmtId="0" fontId="49" fillId="9" borderId="43" xfId="0" applyFont="1" applyFill="1" applyBorder="1" applyAlignment="1">
      <alignment horizontal="justify" vertical="center" wrapText="1"/>
    </xf>
    <xf numFmtId="0" fontId="49" fillId="9" borderId="40" xfId="0" applyFont="1" applyFill="1" applyBorder="1" applyAlignment="1">
      <alignment horizontal="justify" vertical="center" wrapText="1"/>
    </xf>
    <xf numFmtId="0" fontId="49" fillId="9" borderId="39" xfId="0" applyFont="1" applyFill="1" applyBorder="1" applyAlignment="1">
      <alignment horizontal="justify" vertical="center" wrapText="1"/>
    </xf>
    <xf numFmtId="0" fontId="49" fillId="9" borderId="45" xfId="0" applyFont="1" applyFill="1" applyBorder="1" applyAlignment="1">
      <alignment horizontal="justify" vertical="center" wrapText="1"/>
    </xf>
    <xf numFmtId="0" fontId="49" fillId="9" borderId="38" xfId="0" applyFont="1" applyFill="1" applyBorder="1" applyAlignment="1">
      <alignment horizontal="justify" vertical="center" wrapText="1"/>
    </xf>
    <xf numFmtId="0" fontId="42" fillId="0" borderId="46" xfId="0" applyFont="1" applyBorder="1" applyAlignment="1">
      <alignment horizontal="center" vertical="center" wrapText="1"/>
    </xf>
    <xf numFmtId="0" fontId="42" fillId="0" borderId="48"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42"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45" xfId="0" applyFont="1" applyBorder="1" applyAlignment="1">
      <alignment horizontal="justify" vertical="center" wrapText="1"/>
    </xf>
    <xf numFmtId="0" fontId="42" fillId="0" borderId="41" xfId="0" applyFont="1" applyBorder="1" applyAlignment="1">
      <alignment horizontal="justify" vertical="center" wrapText="1"/>
    </xf>
    <xf numFmtId="0" fontId="42" fillId="0" borderId="38" xfId="0" applyFont="1" applyBorder="1" applyAlignment="1">
      <alignment horizontal="justify" vertical="center" wrapText="1"/>
    </xf>
    <xf numFmtId="38" fontId="42" fillId="0" borderId="46" xfId="4" applyFont="1" applyBorder="1" applyAlignment="1">
      <alignment horizontal="right" vertical="center" wrapText="1"/>
    </xf>
    <xf numFmtId="38" fontId="42" fillId="0" borderId="48" xfId="4" applyFont="1" applyBorder="1" applyAlignment="1">
      <alignment horizontal="right" vertical="center" wrapText="1"/>
    </xf>
    <xf numFmtId="38" fontId="42" fillId="0" borderId="49" xfId="4" applyFont="1" applyBorder="1" applyAlignment="1">
      <alignment horizontal="right" vertical="center" wrapText="1"/>
    </xf>
    <xf numFmtId="38" fontId="42" fillId="0" borderId="42" xfId="4" applyFont="1" applyBorder="1" applyAlignment="1">
      <alignment horizontal="right" vertical="center" wrapText="1"/>
    </xf>
    <xf numFmtId="38" fontId="42" fillId="0" borderId="43" xfId="4" applyFont="1" applyBorder="1" applyAlignment="1">
      <alignment horizontal="right" vertical="center" wrapText="1"/>
    </xf>
    <xf numFmtId="38" fontId="42" fillId="0" borderId="39" xfId="4" applyFont="1" applyBorder="1" applyAlignment="1">
      <alignment horizontal="right" vertical="center" wrapText="1"/>
    </xf>
    <xf numFmtId="0" fontId="50" fillId="0" borderId="40" xfId="0" applyFont="1" applyBorder="1" applyAlignment="1">
      <alignment horizontal="left" vertical="center"/>
    </xf>
    <xf numFmtId="0" fontId="46" fillId="9" borderId="44" xfId="0" applyFont="1" applyFill="1" applyBorder="1" applyAlignment="1">
      <alignment horizontal="justify" vertical="center" wrapText="1"/>
    </xf>
    <xf numFmtId="0" fontId="46" fillId="9" borderId="37" xfId="0" applyFont="1" applyFill="1" applyBorder="1" applyAlignment="1">
      <alignment horizontal="justify" vertical="center" wrapText="1"/>
    </xf>
    <xf numFmtId="0" fontId="46" fillId="9" borderId="36" xfId="0" applyFont="1" applyFill="1" applyBorder="1" applyAlignment="1">
      <alignment horizontal="justify" vertical="center" wrapText="1"/>
    </xf>
    <xf numFmtId="0" fontId="46" fillId="9" borderId="45" xfId="0" applyFont="1" applyFill="1" applyBorder="1" applyAlignment="1">
      <alignment horizontal="center" vertical="center" wrapText="1"/>
    </xf>
    <xf numFmtId="0" fontId="46" fillId="9" borderId="41" xfId="0" applyFont="1" applyFill="1" applyBorder="1" applyAlignment="1">
      <alignment horizontal="center" vertical="center" wrapText="1"/>
    </xf>
    <xf numFmtId="0" fontId="46" fillId="9" borderId="38" xfId="0" applyFont="1" applyFill="1" applyBorder="1" applyAlignment="1">
      <alignment horizontal="center" vertical="center" wrapText="1"/>
    </xf>
    <xf numFmtId="0" fontId="41" fillId="0" borderId="49" xfId="0" applyFont="1" applyBorder="1" applyAlignment="1">
      <alignment horizontal="left" vertical="center" wrapText="1"/>
    </xf>
    <xf numFmtId="0" fontId="41" fillId="0" borderId="0" xfId="0" applyFont="1" applyBorder="1" applyAlignment="1">
      <alignment horizontal="left" vertical="center" wrapText="1"/>
    </xf>
    <xf numFmtId="0" fontId="41" fillId="0" borderId="42" xfId="0" applyFont="1" applyBorder="1" applyAlignment="1">
      <alignment horizontal="left" vertical="center" wrapText="1"/>
    </xf>
    <xf numFmtId="0" fontId="44" fillId="9" borderId="46" xfId="0" applyFont="1" applyFill="1" applyBorder="1" applyAlignment="1">
      <alignment horizontal="left" vertical="center" wrapText="1"/>
    </xf>
    <xf numFmtId="0" fontId="44" fillId="9" borderId="47" xfId="0" applyFont="1" applyFill="1" applyBorder="1" applyAlignment="1">
      <alignment horizontal="left" vertical="center" wrapText="1"/>
    </xf>
    <xf numFmtId="0" fontId="44" fillId="9" borderId="48"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4" fillId="9" borderId="40" xfId="0" applyFont="1" applyFill="1" applyBorder="1" applyAlignment="1">
      <alignment horizontal="left" vertical="center" wrapText="1"/>
    </xf>
    <xf numFmtId="0" fontId="44" fillId="9" borderId="39" xfId="0" applyFont="1" applyFill="1" applyBorder="1" applyAlignment="1">
      <alignment horizontal="left" vertical="center" wrapText="1"/>
    </xf>
    <xf numFmtId="0" fontId="50" fillId="0" borderId="0" xfId="0" applyFont="1" applyAlignment="1">
      <alignment horizontal="left" vertical="center"/>
    </xf>
    <xf numFmtId="0" fontId="41" fillId="0" borderId="44" xfId="0" applyFont="1" applyBorder="1" applyAlignment="1">
      <alignment horizontal="left" vertical="center" wrapText="1"/>
    </xf>
    <xf numFmtId="0" fontId="41" fillId="0" borderId="37" xfId="0" applyFont="1" applyBorder="1" applyAlignment="1">
      <alignment horizontal="left" vertical="center" wrapText="1"/>
    </xf>
    <xf numFmtId="0" fontId="41" fillId="0" borderId="36" xfId="0" applyFont="1" applyBorder="1" applyAlignment="1">
      <alignment horizontal="left" vertical="center" wrapText="1"/>
    </xf>
    <xf numFmtId="0" fontId="41" fillId="0" borderId="46" xfId="0" applyFont="1" applyBorder="1" applyAlignment="1">
      <alignment horizontal="left" vertical="center" wrapText="1"/>
    </xf>
    <xf numFmtId="0" fontId="41" fillId="0" borderId="47" xfId="0" applyFont="1" applyBorder="1" applyAlignment="1">
      <alignment horizontal="left" vertical="center" wrapText="1"/>
    </xf>
    <xf numFmtId="0" fontId="41" fillId="0" borderId="48" xfId="0" applyFont="1" applyBorder="1" applyAlignment="1">
      <alignment horizontal="left" vertical="center" wrapText="1"/>
    </xf>
    <xf numFmtId="0" fontId="41" fillId="0" borderId="46"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37"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42" xfId="0" applyFont="1" applyBorder="1" applyAlignment="1">
      <alignment horizontal="center" vertical="center" wrapText="1"/>
    </xf>
    <xf numFmtId="0" fontId="41" fillId="0" borderId="43" xfId="0" applyFont="1" applyBorder="1" applyAlignment="1">
      <alignment horizontal="left" vertical="center" wrapText="1"/>
    </xf>
    <xf numFmtId="0" fontId="41" fillId="0" borderId="40" xfId="0" applyFont="1" applyBorder="1" applyAlignment="1">
      <alignment horizontal="left" vertical="center" wrapText="1"/>
    </xf>
    <xf numFmtId="0" fontId="41" fillId="0" borderId="39" xfId="0" applyFont="1" applyBorder="1" applyAlignment="1">
      <alignment horizontal="left" vertical="center" wrapText="1"/>
    </xf>
    <xf numFmtId="0" fontId="44" fillId="9" borderId="49" xfId="0" applyFont="1" applyFill="1" applyBorder="1" applyAlignment="1">
      <alignment horizontal="left" vertical="center" wrapText="1"/>
    </xf>
    <xf numFmtId="0" fontId="44" fillId="9" borderId="0" xfId="0" applyFont="1" applyFill="1" applyBorder="1" applyAlignment="1">
      <alignment horizontal="left" vertical="center" wrapText="1"/>
    </xf>
    <xf numFmtId="0" fontId="44" fillId="9" borderId="42" xfId="0" applyFont="1" applyFill="1" applyBorder="1" applyAlignment="1">
      <alignment horizontal="left" vertical="center" wrapText="1"/>
    </xf>
    <xf numFmtId="0" fontId="41" fillId="10" borderId="49" xfId="0" applyFont="1" applyFill="1" applyBorder="1" applyAlignment="1">
      <alignment horizontal="left" vertical="center" wrapText="1"/>
    </xf>
    <xf numFmtId="0" fontId="41" fillId="10" borderId="0" xfId="0" applyFont="1" applyFill="1" applyBorder="1" applyAlignment="1">
      <alignment horizontal="left" vertical="center" wrapText="1"/>
    </xf>
    <xf numFmtId="0" fontId="41" fillId="10" borderId="42" xfId="0" applyFont="1" applyFill="1" applyBorder="1" applyAlignment="1">
      <alignment horizontal="left" vertical="center" wrapText="1"/>
    </xf>
    <xf numFmtId="0" fontId="41" fillId="10" borderId="43" xfId="0" applyFont="1" applyFill="1" applyBorder="1" applyAlignment="1">
      <alignment horizontal="left" vertical="center" wrapText="1"/>
    </xf>
    <xf numFmtId="0" fontId="41" fillId="10" borderId="40" xfId="0" applyFont="1" applyFill="1" applyBorder="1" applyAlignment="1">
      <alignment horizontal="left" vertical="center" wrapText="1"/>
    </xf>
    <xf numFmtId="0" fontId="41" fillId="10" borderId="39" xfId="0" applyFont="1" applyFill="1" applyBorder="1" applyAlignment="1">
      <alignment horizontal="left" vertical="center" wrapText="1"/>
    </xf>
    <xf numFmtId="0" fontId="44" fillId="9" borderId="44" xfId="0" applyFont="1" applyFill="1" applyBorder="1" applyAlignment="1">
      <alignment horizontal="left" vertical="center" wrapText="1"/>
    </xf>
    <xf numFmtId="0" fontId="44" fillId="9" borderId="37" xfId="0" applyFont="1" applyFill="1" applyBorder="1" applyAlignment="1">
      <alignment horizontal="left" vertical="center" wrapText="1"/>
    </xf>
    <xf numFmtId="0" fontId="44" fillId="9" borderId="36" xfId="0" applyFont="1" applyFill="1" applyBorder="1" applyAlignment="1">
      <alignment horizontal="left" vertical="center" wrapText="1"/>
    </xf>
    <xf numFmtId="0" fontId="0" fillId="0" borderId="44" xfId="0" applyBorder="1" applyAlignment="1">
      <alignment horizontal="left" vertical="center" wrapText="1"/>
    </xf>
    <xf numFmtId="0" fontId="0" fillId="0" borderId="37" xfId="0" applyBorder="1" applyAlignment="1">
      <alignment horizontal="left" vertical="center" wrapText="1"/>
    </xf>
    <xf numFmtId="0" fontId="0" fillId="0" borderId="36" xfId="0" applyBorder="1" applyAlignment="1">
      <alignment horizontal="left" vertical="center" wrapText="1"/>
    </xf>
    <xf numFmtId="0" fontId="51" fillId="0" borderId="0" xfId="0" applyFont="1" applyAlignment="1">
      <alignment horizontal="left" vertical="center"/>
    </xf>
    <xf numFmtId="0" fontId="44" fillId="9" borderId="46" xfId="0" applyFont="1" applyFill="1" applyBorder="1" applyAlignment="1">
      <alignment horizontal="left" vertical="center"/>
    </xf>
    <xf numFmtId="0" fontId="44" fillId="9" borderId="47" xfId="0" applyFont="1" applyFill="1" applyBorder="1" applyAlignment="1">
      <alignment horizontal="left" vertical="center"/>
    </xf>
    <xf numFmtId="0" fontId="44" fillId="9" borderId="48" xfId="0" applyFont="1" applyFill="1" applyBorder="1" applyAlignment="1">
      <alignment horizontal="left" vertical="center"/>
    </xf>
    <xf numFmtId="0" fontId="44" fillId="9" borderId="56" xfId="0" applyFont="1" applyFill="1" applyBorder="1" applyAlignment="1">
      <alignment horizontal="center" vertical="center" wrapText="1"/>
    </xf>
    <xf numFmtId="0" fontId="44" fillId="9" borderId="57" xfId="0" applyFont="1" applyFill="1" applyBorder="1" applyAlignment="1">
      <alignment horizontal="center" vertical="center" wrapText="1"/>
    </xf>
    <xf numFmtId="0" fontId="44" fillId="9" borderId="60" xfId="0" applyFont="1" applyFill="1" applyBorder="1" applyAlignment="1">
      <alignment horizontal="center" vertical="center" wrapText="1"/>
    </xf>
    <xf numFmtId="0" fontId="44" fillId="9" borderId="52" xfId="0" applyFont="1" applyFill="1" applyBorder="1" applyAlignment="1">
      <alignment horizontal="center" vertical="center" wrapText="1"/>
    </xf>
    <xf numFmtId="0" fontId="44" fillId="9" borderId="51" xfId="0" applyFont="1" applyFill="1" applyBorder="1" applyAlignment="1">
      <alignment horizontal="center" vertical="center" wrapText="1"/>
    </xf>
    <xf numFmtId="0" fontId="45" fillId="9" borderId="61" xfId="0" applyFont="1" applyFill="1" applyBorder="1" applyAlignment="1">
      <alignment horizontal="center" vertical="center" wrapText="1"/>
    </xf>
    <xf numFmtId="0" fontId="45" fillId="9" borderId="40" xfId="0" applyFont="1" applyFill="1" applyBorder="1" applyAlignment="1">
      <alignment horizontal="center" vertical="center" wrapText="1"/>
    </xf>
    <xf numFmtId="0" fontId="44" fillId="9" borderId="46" xfId="0" applyFont="1" applyFill="1" applyBorder="1" applyAlignment="1">
      <alignment horizontal="center" vertical="center" wrapText="1"/>
    </xf>
    <xf numFmtId="0" fontId="44" fillId="9" borderId="47" xfId="0" applyFont="1" applyFill="1" applyBorder="1" applyAlignment="1">
      <alignment horizontal="center" vertical="center" wrapText="1"/>
    </xf>
    <xf numFmtId="0" fontId="44" fillId="9" borderId="48" xfId="0" applyFont="1" applyFill="1" applyBorder="1" applyAlignment="1">
      <alignment horizontal="center" vertical="center" wrapText="1"/>
    </xf>
    <xf numFmtId="0" fontId="44" fillId="9" borderId="49" xfId="0" applyFont="1" applyFill="1" applyBorder="1" applyAlignment="1">
      <alignment horizontal="center" vertical="center" wrapText="1"/>
    </xf>
    <xf numFmtId="0" fontId="44" fillId="9" borderId="0" xfId="0" applyFont="1" applyFill="1" applyAlignment="1">
      <alignment horizontal="center" vertical="center" wrapText="1"/>
    </xf>
    <xf numFmtId="0" fontId="44" fillId="9" borderId="42" xfId="0" applyFont="1" applyFill="1" applyBorder="1" applyAlignment="1">
      <alignment horizontal="center" vertical="center" wrapText="1"/>
    </xf>
    <xf numFmtId="0" fontId="44" fillId="9" borderId="43" xfId="0" applyFont="1" applyFill="1" applyBorder="1" applyAlignment="1">
      <alignment horizontal="center" vertical="center" wrapText="1"/>
    </xf>
    <xf numFmtId="0" fontId="44" fillId="9" borderId="40" xfId="0" applyFont="1" applyFill="1" applyBorder="1" applyAlignment="1">
      <alignment horizontal="center" vertical="center" wrapText="1"/>
    </xf>
    <xf numFmtId="0" fontId="44" fillId="9" borderId="39" xfId="0" applyFont="1" applyFill="1" applyBorder="1" applyAlignment="1">
      <alignment horizontal="center" vertical="center" wrapText="1"/>
    </xf>
    <xf numFmtId="0" fontId="45" fillId="9" borderId="62" xfId="0" applyFont="1" applyFill="1" applyBorder="1" applyAlignment="1">
      <alignment horizontal="justify" vertical="center" wrapText="1"/>
    </xf>
    <xf numFmtId="0" fontId="45" fillId="9" borderId="37" xfId="0" applyFont="1" applyFill="1" applyBorder="1" applyAlignment="1">
      <alignment horizontal="justify" vertical="center" wrapText="1"/>
    </xf>
    <xf numFmtId="0" fontId="45" fillId="9" borderId="63" xfId="0" applyFont="1" applyFill="1" applyBorder="1" applyAlignment="1">
      <alignment horizontal="justify" vertical="center" wrapText="1"/>
    </xf>
    <xf numFmtId="0" fontId="41" fillId="0" borderId="64" xfId="0" applyFont="1" applyBorder="1" applyAlignment="1">
      <alignment horizontal="justify" vertical="center" wrapText="1"/>
    </xf>
    <xf numFmtId="0" fontId="41" fillId="0" borderId="53" xfId="0" applyFont="1" applyBorder="1" applyAlignment="1">
      <alignment horizontal="justify" vertical="center" wrapText="1"/>
    </xf>
    <xf numFmtId="0" fontId="41" fillId="0" borderId="58" xfId="0" applyFont="1" applyBorder="1" applyAlignment="1">
      <alignment horizontal="justify" vertical="center" wrapText="1"/>
    </xf>
    <xf numFmtId="0" fontId="41" fillId="0" borderId="59" xfId="0" applyFont="1" applyBorder="1" applyAlignment="1">
      <alignment horizontal="justify" vertical="center" wrapText="1"/>
    </xf>
    <xf numFmtId="0" fontId="41" fillId="0" borderId="45" xfId="0" applyFont="1" applyBorder="1" applyAlignment="1">
      <alignment horizontal="justify" vertical="center" wrapText="1"/>
    </xf>
    <xf numFmtId="0" fontId="41" fillId="0" borderId="38" xfId="0" applyFont="1" applyBorder="1" applyAlignment="1">
      <alignment horizontal="justify" vertical="center" wrapText="1"/>
    </xf>
    <xf numFmtId="0" fontId="41" fillId="0" borderId="65" xfId="0" applyFont="1" applyBorder="1" applyAlignment="1">
      <alignment horizontal="center" vertical="center" wrapText="1"/>
    </xf>
    <xf numFmtId="0" fontId="41" fillId="0" borderId="61"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46" xfId="0" applyFont="1" applyBorder="1" applyAlignment="1">
      <alignment horizontal="right" vertical="center" wrapText="1"/>
    </xf>
    <xf numFmtId="0" fontId="41" fillId="0" borderId="48" xfId="0" applyFont="1" applyBorder="1" applyAlignment="1">
      <alignment horizontal="right" vertical="center" wrapText="1"/>
    </xf>
    <xf numFmtId="0" fontId="41" fillId="0" borderId="43" xfId="0" applyFont="1" applyBorder="1" applyAlignment="1">
      <alignment horizontal="right" vertical="center" wrapText="1"/>
    </xf>
    <xf numFmtId="0" fontId="41" fillId="0" borderId="39" xfId="0" applyFont="1" applyBorder="1" applyAlignment="1">
      <alignment horizontal="right" vertical="center" wrapText="1"/>
    </xf>
    <xf numFmtId="0" fontId="44" fillId="9" borderId="45" xfId="0" applyFont="1" applyFill="1" applyBorder="1" applyAlignment="1">
      <alignment horizontal="center" vertical="center" wrapText="1"/>
    </xf>
    <xf numFmtId="0" fontId="44" fillId="9" borderId="41" xfId="0" applyFont="1" applyFill="1" applyBorder="1" applyAlignment="1">
      <alignment horizontal="center" vertical="center" wrapText="1"/>
    </xf>
    <xf numFmtId="0" fontId="44" fillId="9" borderId="38" xfId="0" applyFont="1" applyFill="1" applyBorder="1" applyAlignment="1">
      <alignment horizontal="center" vertical="center" wrapText="1"/>
    </xf>
    <xf numFmtId="0" fontId="41" fillId="0" borderId="67" xfId="0" applyFont="1" applyBorder="1" applyAlignment="1">
      <alignment horizontal="justify" vertical="center" wrapText="1"/>
    </xf>
    <xf numFmtId="0" fontId="41" fillId="0" borderId="55" xfId="0" applyFont="1" applyBorder="1" applyAlignment="1">
      <alignment horizontal="justify" vertical="center" wrapText="1"/>
    </xf>
    <xf numFmtId="0" fontId="41" fillId="0" borderId="68"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69" xfId="0" applyFont="1" applyBorder="1" applyAlignment="1">
      <alignment horizontal="right" vertical="center" wrapText="1"/>
    </xf>
    <xf numFmtId="0" fontId="41" fillId="0" borderId="50" xfId="0" applyFont="1" applyBorder="1" applyAlignment="1">
      <alignment horizontal="right" vertical="center" wrapText="1"/>
    </xf>
    <xf numFmtId="0" fontId="41" fillId="0" borderId="66" xfId="0" applyFont="1" applyBorder="1" applyAlignment="1">
      <alignment horizontal="justify" vertical="center" wrapText="1"/>
    </xf>
    <xf numFmtId="0" fontId="45" fillId="9" borderId="44" xfId="0" applyFont="1" applyFill="1" applyBorder="1" applyAlignment="1">
      <alignment horizontal="center" vertical="center" wrapText="1"/>
    </xf>
    <xf numFmtId="0" fontId="45" fillId="9" borderId="37" xfId="0" applyFont="1" applyFill="1" applyBorder="1" applyAlignment="1">
      <alignment horizontal="center" vertical="center" wrapText="1"/>
    </xf>
    <xf numFmtId="0" fontId="45" fillId="9" borderId="36" xfId="0" applyFont="1" applyFill="1" applyBorder="1" applyAlignment="1">
      <alignment horizontal="center" vertical="center" wrapText="1"/>
    </xf>
    <xf numFmtId="0" fontId="41" fillId="0" borderId="70" xfId="0" applyFont="1" applyBorder="1" applyAlignment="1">
      <alignment horizontal="right" vertical="center" wrapText="1"/>
    </xf>
    <xf numFmtId="0" fontId="41" fillId="0" borderId="72" xfId="0" applyFont="1" applyBorder="1" applyAlignment="1">
      <alignment horizontal="right" vertical="center" wrapText="1"/>
    </xf>
    <xf numFmtId="0" fontId="44" fillId="9" borderId="70" xfId="0" applyFont="1" applyFill="1" applyBorder="1" applyAlignment="1">
      <alignment horizontal="center" vertical="center" wrapText="1"/>
    </xf>
    <xf numFmtId="0" fontId="44" fillId="9" borderId="71" xfId="0" applyFont="1" applyFill="1" applyBorder="1" applyAlignment="1">
      <alignment horizontal="center" vertical="center" wrapText="1"/>
    </xf>
    <xf numFmtId="0" fontId="0" fillId="9" borderId="43" xfId="0" applyFill="1" applyBorder="1" applyAlignment="1">
      <alignment horizontal="center" vertical="center" wrapText="1"/>
    </xf>
    <xf numFmtId="0" fontId="0" fillId="9" borderId="39" xfId="0"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47" xfId="0" applyFont="1" applyFill="1" applyBorder="1" applyAlignment="1">
      <alignment horizontal="center" vertical="center" wrapText="1"/>
    </xf>
    <xf numFmtId="0" fontId="45" fillId="9" borderId="48" xfId="0" applyFont="1" applyFill="1" applyBorder="1" applyAlignment="1">
      <alignment horizontal="center" vertical="center" wrapText="1"/>
    </xf>
    <xf numFmtId="0" fontId="45" fillId="9" borderId="43" xfId="0" applyFont="1" applyFill="1" applyBorder="1" applyAlignment="1">
      <alignment horizontal="center" vertical="center" wrapText="1"/>
    </xf>
    <xf numFmtId="0" fontId="45" fillId="9" borderId="39" xfId="0" applyFont="1" applyFill="1" applyBorder="1" applyAlignment="1">
      <alignment horizontal="center" vertical="center" wrapText="1"/>
    </xf>
    <xf numFmtId="0" fontId="55" fillId="0" borderId="0" xfId="0" applyFont="1" applyAlignment="1">
      <alignment horizontal="center" vertical="center"/>
    </xf>
    <xf numFmtId="0" fontId="41" fillId="10" borderId="46" xfId="0" applyFont="1" applyFill="1" applyBorder="1" applyAlignment="1">
      <alignment horizontal="left" vertical="center" wrapText="1"/>
    </xf>
    <xf numFmtId="0" fontId="41" fillId="10" borderId="47" xfId="0" applyFont="1" applyFill="1" applyBorder="1" applyAlignment="1">
      <alignment horizontal="left" vertical="center" wrapText="1"/>
    </xf>
    <xf numFmtId="0" fontId="41" fillId="10" borderId="48" xfId="0" applyFont="1" applyFill="1" applyBorder="1" applyAlignment="1">
      <alignment horizontal="left" vertical="center" wrapText="1"/>
    </xf>
    <xf numFmtId="0" fontId="41" fillId="0" borderId="8" xfId="0" applyFont="1" applyBorder="1" applyAlignment="1">
      <alignment horizontal="left" vertical="center" wrapText="1"/>
    </xf>
    <xf numFmtId="0" fontId="52" fillId="0" borderId="49" xfId="0" applyFont="1" applyBorder="1" applyAlignment="1">
      <alignment horizontal="left" vertical="center" wrapText="1"/>
    </xf>
    <xf numFmtId="0" fontId="52" fillId="0" borderId="0" xfId="0" applyFont="1" applyBorder="1" applyAlignment="1">
      <alignment horizontal="left" vertical="center" wrapText="1"/>
    </xf>
    <xf numFmtId="0" fontId="52" fillId="0" borderId="42" xfId="0" applyFont="1" applyBorder="1" applyAlignment="1">
      <alignment horizontal="left" vertical="center" wrapText="1"/>
    </xf>
    <xf numFmtId="0" fontId="41" fillId="0" borderId="49" xfId="0" applyFont="1" applyBorder="1" applyAlignment="1">
      <alignment vertical="center" wrapText="1"/>
    </xf>
    <xf numFmtId="0" fontId="41" fillId="0" borderId="0" xfId="0" applyFont="1" applyBorder="1" applyAlignment="1">
      <alignment vertical="center" wrapText="1"/>
    </xf>
    <xf numFmtId="0" fontId="41" fillId="0" borderId="42" xfId="0" applyFont="1" applyBorder="1" applyAlignment="1">
      <alignment vertical="center" wrapText="1"/>
    </xf>
    <xf numFmtId="0" fontId="53" fillId="9" borderId="43" xfId="0" applyFont="1" applyFill="1" applyBorder="1" applyAlignment="1">
      <alignment horizontal="left" vertical="center" wrapText="1"/>
    </xf>
    <xf numFmtId="0" fontId="53" fillId="9" borderId="40" xfId="0" applyFont="1" applyFill="1" applyBorder="1" applyAlignment="1">
      <alignment horizontal="left" vertical="center" wrapText="1"/>
    </xf>
    <xf numFmtId="0" fontId="53" fillId="9" borderId="39" xfId="0" applyFont="1" applyFill="1" applyBorder="1" applyAlignment="1">
      <alignment horizontal="left" vertical="center" wrapText="1"/>
    </xf>
    <xf numFmtId="0" fontId="44" fillId="9" borderId="73" xfId="0" applyFont="1" applyFill="1" applyBorder="1" applyAlignment="1">
      <alignment horizontal="center" vertical="center" wrapText="1"/>
    </xf>
    <xf numFmtId="0" fontId="44" fillId="9" borderId="8" xfId="0" applyFont="1" applyFill="1" applyBorder="1" applyAlignment="1">
      <alignment horizontal="center" vertical="center" wrapText="1"/>
    </xf>
    <xf numFmtId="0" fontId="50" fillId="0" borderId="0" xfId="0" applyFont="1" applyBorder="1" applyAlignment="1">
      <alignment horizontal="left" vertical="center"/>
    </xf>
    <xf numFmtId="0" fontId="41" fillId="0" borderId="75" xfId="0" applyFont="1" applyBorder="1" applyAlignment="1">
      <alignment horizontal="left" vertical="center" wrapText="1"/>
    </xf>
    <xf numFmtId="0" fontId="41" fillId="0" borderId="76" xfId="0" applyFont="1" applyBorder="1" applyAlignment="1">
      <alignment horizontal="left" vertical="center" wrapText="1"/>
    </xf>
    <xf numFmtId="0" fontId="41" fillId="0" borderId="77" xfId="0" applyFont="1" applyBorder="1" applyAlignment="1">
      <alignment horizontal="left" vertical="center" wrapText="1"/>
    </xf>
    <xf numFmtId="0" fontId="44" fillId="9" borderId="78" xfId="0" applyFont="1" applyFill="1" applyBorder="1" applyAlignment="1">
      <alignment horizontal="center" vertical="center" wrapText="1"/>
    </xf>
    <xf numFmtId="0" fontId="44" fillId="9" borderId="79" xfId="0" applyFont="1" applyFill="1" applyBorder="1" applyAlignment="1">
      <alignment horizontal="center" vertical="center" wrapText="1"/>
    </xf>
    <xf numFmtId="0" fontId="44" fillId="9" borderId="1" xfId="0" applyFont="1" applyFill="1" applyBorder="1" applyAlignment="1">
      <alignment horizontal="right" vertical="center" wrapText="1"/>
    </xf>
    <xf numFmtId="0" fontId="44" fillId="9" borderId="3" xfId="0" applyFont="1" applyFill="1" applyBorder="1" applyAlignment="1">
      <alignment horizontal="right" vertical="center" wrapText="1"/>
    </xf>
    <xf numFmtId="0" fontId="44" fillId="9" borderId="32" xfId="0" applyFont="1" applyFill="1" applyBorder="1" applyAlignment="1">
      <alignment horizontal="center" vertical="center" wrapText="1"/>
    </xf>
    <xf numFmtId="0" fontId="44" fillId="9" borderId="29" xfId="0" applyFont="1" applyFill="1" applyBorder="1" applyAlignment="1">
      <alignment horizontal="center" vertical="center" wrapText="1"/>
    </xf>
    <xf numFmtId="0" fontId="44" fillId="9" borderId="31" xfId="0" applyFont="1" applyFill="1" applyBorder="1" applyAlignment="1">
      <alignment horizontal="center" vertical="center" wrapText="1"/>
    </xf>
    <xf numFmtId="0" fontId="44" fillId="9" borderId="33" xfId="0" applyFont="1" applyFill="1" applyBorder="1" applyAlignment="1">
      <alignment horizontal="center" vertical="center" wrapText="1"/>
    </xf>
    <xf numFmtId="0" fontId="41" fillId="0" borderId="33" xfId="0" applyFont="1" applyBorder="1" applyAlignment="1">
      <alignment horizontal="left" vertical="center" wrapText="1"/>
    </xf>
    <xf numFmtId="0" fontId="41" fillId="0" borderId="34" xfId="0" applyFont="1" applyBorder="1" applyAlignment="1">
      <alignment horizontal="left" vertical="center" wrapText="1"/>
    </xf>
    <xf numFmtId="0" fontId="41" fillId="0" borderId="74" xfId="0" applyFont="1" applyBorder="1" applyAlignment="1">
      <alignment horizontal="left" vertical="center" wrapText="1"/>
    </xf>
    <xf numFmtId="0" fontId="41" fillId="0" borderId="8" xfId="0" applyFont="1" applyBorder="1" applyAlignment="1">
      <alignment horizontal="right" vertical="center" wrapText="1"/>
    </xf>
    <xf numFmtId="0" fontId="41" fillId="0" borderId="74" xfId="0" applyFont="1" applyBorder="1" applyAlignment="1">
      <alignment horizontal="right" vertical="center" wrapText="1"/>
    </xf>
    <xf numFmtId="0" fontId="41" fillId="0" borderId="30" xfId="0" applyFont="1" applyBorder="1" applyAlignment="1">
      <alignment horizontal="right" vertical="center" wrapText="1"/>
    </xf>
    <xf numFmtId="0" fontId="41" fillId="0" borderId="29" xfId="0" applyFont="1" applyBorder="1" applyAlignment="1">
      <alignment horizontal="right" vertical="center" wrapText="1"/>
    </xf>
    <xf numFmtId="0" fontId="41" fillId="0" borderId="12" xfId="0" applyFont="1" applyBorder="1" applyAlignment="1">
      <alignment horizontal="center" vertical="center" wrapText="1"/>
    </xf>
    <xf numFmtId="0" fontId="41" fillId="0" borderId="81"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29" xfId="0" applyFont="1" applyBorder="1" applyAlignment="1">
      <alignment horizontal="center" vertical="center" wrapText="1"/>
    </xf>
    <xf numFmtId="0" fontId="41" fillId="11" borderId="8" xfId="0" applyFont="1" applyFill="1" applyBorder="1" applyAlignment="1">
      <alignment horizontal="center" vertical="center" wrapText="1"/>
    </xf>
    <xf numFmtId="0" fontId="41" fillId="11" borderId="74" xfId="0" applyFont="1" applyFill="1" applyBorder="1" applyAlignment="1">
      <alignment horizontal="center" vertical="center" wrapText="1"/>
    </xf>
    <xf numFmtId="0" fontId="41" fillId="11" borderId="29" xfId="0" applyFont="1" applyFill="1" applyBorder="1" applyAlignment="1">
      <alignment horizontal="center" vertical="center" wrapText="1"/>
    </xf>
    <xf numFmtId="0" fontId="41" fillId="11" borderId="30" xfId="0" applyFont="1" applyFill="1" applyBorder="1" applyAlignment="1">
      <alignment horizontal="center" vertical="center" wrapText="1"/>
    </xf>
    <xf numFmtId="0" fontId="41" fillId="0" borderId="12" xfId="0" applyFont="1" applyBorder="1" applyAlignment="1">
      <alignment horizontal="right" vertical="center" wrapText="1"/>
    </xf>
    <xf numFmtId="0" fontId="55" fillId="0" borderId="0" xfId="0" applyFont="1" applyAlignment="1">
      <alignment horizontal="left" vertical="center"/>
    </xf>
    <xf numFmtId="0" fontId="54" fillId="0" borderId="0" xfId="0" applyFont="1" applyAlignment="1">
      <alignment horizontal="left" vertical="center" wrapText="1"/>
    </xf>
    <xf numFmtId="0" fontId="41" fillId="0" borderId="40" xfId="0" applyFont="1" applyBorder="1" applyAlignment="1">
      <alignment horizontal="center" vertical="center"/>
    </xf>
    <xf numFmtId="0" fontId="44" fillId="9" borderId="74" xfId="0" applyFont="1" applyFill="1" applyBorder="1" applyAlignment="1">
      <alignment horizontal="center" vertical="center" wrapText="1"/>
    </xf>
    <xf numFmtId="0" fontId="44" fillId="9" borderId="30" xfId="0" applyFont="1" applyFill="1" applyBorder="1" applyAlignment="1">
      <alignment horizontal="center" vertical="center" wrapText="1"/>
    </xf>
    <xf numFmtId="0" fontId="45" fillId="9" borderId="31" xfId="0" applyFont="1" applyFill="1" applyBorder="1" applyAlignment="1">
      <alignment horizontal="center" vertical="center" wrapText="1"/>
    </xf>
    <xf numFmtId="0" fontId="45" fillId="9" borderId="73" xfId="0" applyFont="1" applyFill="1" applyBorder="1" applyAlignment="1">
      <alignment horizontal="center" vertical="center" wrapText="1"/>
    </xf>
    <xf numFmtId="0" fontId="45" fillId="9" borderId="34" xfId="0" applyFont="1" applyFill="1" applyBorder="1" applyAlignment="1">
      <alignment horizontal="center" vertical="center" wrapText="1"/>
    </xf>
    <xf numFmtId="0" fontId="45" fillId="9" borderId="74" xfId="0" applyFont="1" applyFill="1" applyBorder="1" applyAlignment="1">
      <alignment horizontal="center" vertical="center" wrapText="1"/>
    </xf>
    <xf numFmtId="0" fontId="44" fillId="9" borderId="80"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34" xfId="0" applyFont="1" applyFill="1" applyBorder="1" applyAlignment="1">
      <alignment horizontal="center" vertical="center" wrapText="1"/>
    </xf>
    <xf numFmtId="0" fontId="44" fillId="9" borderId="4" xfId="0" applyFont="1" applyFill="1" applyBorder="1" applyAlignment="1">
      <alignment horizontal="center" vertical="center" wrapText="1"/>
    </xf>
    <xf numFmtId="0" fontId="44" fillId="9" borderId="6" xfId="0" applyFont="1" applyFill="1" applyBorder="1" applyAlignment="1">
      <alignment horizontal="center" vertical="center" wrapText="1"/>
    </xf>
    <xf numFmtId="0" fontId="44" fillId="9" borderId="9" xfId="0" applyFont="1" applyFill="1" applyBorder="1" applyAlignment="1">
      <alignment horizontal="center" vertical="center" wrapText="1"/>
    </xf>
    <xf numFmtId="0" fontId="44" fillId="9" borderId="28" xfId="0" applyFont="1" applyFill="1" applyBorder="1" applyAlignment="1">
      <alignment horizontal="center" vertical="center" wrapText="1"/>
    </xf>
    <xf numFmtId="0" fontId="36" fillId="0" borderId="4" xfId="0" applyFont="1" applyBorder="1" applyAlignment="1">
      <alignment vertical="center" wrapText="1"/>
    </xf>
    <xf numFmtId="0" fontId="36" fillId="0" borderId="5" xfId="0" applyFont="1" applyBorder="1" applyAlignment="1">
      <alignment vertical="center" wrapText="1"/>
    </xf>
    <xf numFmtId="0" fontId="36" fillId="0" borderId="6" xfId="0" applyFont="1" applyBorder="1" applyAlignment="1">
      <alignment vertical="center" wrapText="1"/>
    </xf>
    <xf numFmtId="0" fontId="36" fillId="0" borderId="9" xfId="0" applyFont="1" applyBorder="1" applyAlignment="1">
      <alignment vertical="center" wrapText="1"/>
    </xf>
    <xf numFmtId="0" fontId="36" fillId="0" borderId="10" xfId="0" applyFont="1" applyBorder="1" applyAlignment="1">
      <alignment vertical="center" wrapText="1"/>
    </xf>
    <xf numFmtId="0" fontId="36" fillId="0" borderId="28" xfId="0" applyFont="1" applyBorder="1" applyAlignment="1">
      <alignment vertical="center" wrapText="1"/>
    </xf>
    <xf numFmtId="38" fontId="18" fillId="7" borderId="8" xfId="4"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8"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0" fontId="0" fillId="0" borderId="8" xfId="0" applyBorder="1" applyAlignment="1">
      <alignment vertical="center" wrapText="1"/>
    </xf>
    <xf numFmtId="0" fontId="15" fillId="4" borderId="8" xfId="0" applyFont="1" applyFill="1" applyBorder="1" applyAlignment="1">
      <alignment horizontal="center" vertical="center" wrapText="1"/>
    </xf>
    <xf numFmtId="0" fontId="0" fillId="5" borderId="8" xfId="0" applyFill="1" applyBorder="1" applyAlignment="1">
      <alignment vertical="center" wrapText="1"/>
    </xf>
    <xf numFmtId="0" fontId="15" fillId="0" borderId="0" xfId="0" applyFont="1" applyBorder="1" applyAlignment="1">
      <alignment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15" fillId="4" borderId="8" xfId="0" applyFont="1" applyFill="1" applyBorder="1" applyAlignment="1">
      <alignment horizontal="center" vertical="center"/>
    </xf>
    <xf numFmtId="38" fontId="0" fillId="4" borderId="14" xfId="4" applyFont="1" applyFill="1" applyBorder="1" applyAlignment="1">
      <alignment horizontal="center" vertical="center"/>
    </xf>
    <xf numFmtId="38" fontId="0" fillId="4" borderId="15" xfId="4" applyFont="1" applyFill="1" applyBorder="1" applyAlignment="1">
      <alignment horizontal="center" vertical="center"/>
    </xf>
    <xf numFmtId="38" fontId="0" fillId="4" borderId="16" xfId="4" applyFon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15" fillId="4" borderId="11"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textRotation="255"/>
    </xf>
    <xf numFmtId="0" fontId="19" fillId="0" borderId="0" xfId="1" applyFont="1" applyAlignment="1" applyProtection="1">
      <alignment horizontal="left" vertical="center" wrapText="1"/>
    </xf>
    <xf numFmtId="0" fontId="20" fillId="0" borderId="0" xfId="1" applyFont="1" applyAlignment="1" applyProtection="1">
      <alignment horizontal="left" vertical="center" wrapText="1"/>
    </xf>
    <xf numFmtId="0" fontId="24" fillId="0" borderId="0" xfId="1" applyFont="1" applyAlignment="1" applyProtection="1">
      <alignment horizontal="left" vertical="center" wrapText="1"/>
    </xf>
    <xf numFmtId="0" fontId="25" fillId="0" borderId="0" xfId="1" applyFont="1" applyAlignment="1" applyProtection="1">
      <alignment horizontal="left" vertical="center" wrapText="1"/>
    </xf>
    <xf numFmtId="0" fontId="27" fillId="0" borderId="0" xfId="1" applyFont="1" applyAlignment="1" applyProtection="1">
      <alignment horizontal="left" vertical="center" wrapText="1"/>
    </xf>
    <xf numFmtId="0" fontId="21" fillId="0" borderId="0" xfId="1" applyFont="1" applyAlignment="1" applyProtection="1">
      <alignment vertical="center" wrapText="1"/>
    </xf>
    <xf numFmtId="0" fontId="0" fillId="0" borderId="8" xfId="0" applyBorder="1" applyAlignment="1">
      <alignment horizontal="center" vertical="center" wrapText="1"/>
    </xf>
  </cellXfs>
  <cellStyles count="6">
    <cellStyle name="桁区切り" xfId="4" builtinId="6"/>
    <cellStyle name="桁区切り 2" xfId="5" xr:uid="{00000000-0005-0000-0000-000001000000}"/>
    <cellStyle name="標準" xfId="0" builtinId="0"/>
    <cellStyle name="標準 2 2" xfId="1" xr:uid="{00000000-0005-0000-0000-000003000000}"/>
    <cellStyle name="標準 3" xfId="2" xr:uid="{00000000-0005-0000-0000-000004000000}"/>
    <cellStyle name="標準 6" xfId="3" xr:uid="{00000000-0005-0000-0000-000005000000}"/>
  </cellStyles>
  <dxfs count="46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4" tint="0.79998168889431442"/>
        </patternFill>
      </fill>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1"/>
        <color auto="1"/>
        <name val="游ゴシック"/>
        <scheme val="minor"/>
      </font>
      <numFmt numFmtId="6" formatCode="#,##0;[Red]\-#,##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scheme val="minor"/>
      </font>
      <numFmt numFmtId="6" formatCode="#,##0;[Red]\-#,##0"/>
      <alignment horizontal="center" vertical="center" textRotation="0" wrapText="0"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i val="0"/>
        <strike val="0"/>
        <condense val="0"/>
        <extend val="0"/>
        <outline val="0"/>
        <shadow val="0"/>
        <u val="none"/>
        <vertAlign val="baseline"/>
        <sz val="11"/>
        <color auto="1"/>
        <name val="游ゴシック"/>
        <scheme val="minor"/>
      </font>
      <numFmt numFmtId="182" formatCode="&quot;人ー&quot;General"/>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auto="1"/>
        </right>
        <top style="thin">
          <color indexed="64"/>
        </top>
        <bottom style="thin">
          <color indexed="64"/>
        </bottom>
        <vertical style="thin">
          <color auto="1"/>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auto="1"/>
        <name val="游ゴシック"/>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游ゴシック"/>
        <family val="3"/>
        <charset val="128"/>
        <scheme val="minor"/>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b val="0"/>
        <i val="0"/>
        <strike val="0"/>
        <condense val="0"/>
        <extend val="0"/>
        <outline val="0"/>
        <shadow val="0"/>
        <u val="none"/>
        <vertAlign val="baseline"/>
        <sz val="11"/>
        <color auto="1"/>
        <name val="游ゴシック"/>
        <scheme val="minor"/>
      </font>
      <numFmt numFmtId="0" formatCode="General"/>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b/>
        <i val="0"/>
        <strike val="0"/>
        <condense val="0"/>
        <extend val="0"/>
        <outline val="0"/>
        <shadow val="0"/>
        <u val="none"/>
        <vertAlign val="baseline"/>
        <sz val="11"/>
        <color auto="1"/>
        <name val="游ゴシック"/>
        <family val="3"/>
        <charset val="128"/>
        <scheme val="minor"/>
      </font>
      <numFmt numFmtId="6" formatCode="#,##0;[Red]\-#,##0"/>
      <fill>
        <patternFill patternType="solid">
          <fgColor indexed="64"/>
          <bgColor theme="9" tint="0.79998168889431442"/>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4" tint="0.79998168889431442"/>
        </patternFill>
      </fill>
      <protection locked="1" hidden="0"/>
    </dxf>
    <dxf>
      <font>
        <b/>
        <i val="0"/>
        <strike val="0"/>
        <condense val="0"/>
        <extend val="0"/>
        <outline val="0"/>
        <shadow val="0"/>
        <u val="none"/>
        <vertAlign val="baseline"/>
        <sz val="11"/>
        <color auto="1"/>
        <name val="游ゴシック"/>
        <family val="3"/>
        <charset val="128"/>
        <scheme val="minor"/>
      </font>
      <numFmt numFmtId="6" formatCode="#,##0;[Red]\-#,##0"/>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4" tint="0.79998168889431442"/>
        </patternFill>
      </fill>
      <protection locked="1" hidden="0"/>
    </dxf>
    <dxf>
      <font>
        <b/>
        <i val="0"/>
        <strike val="0"/>
        <condense val="0"/>
        <extend val="0"/>
        <outline val="0"/>
        <shadow val="0"/>
        <u val="none"/>
        <vertAlign val="baseline"/>
        <sz val="11"/>
        <color auto="1"/>
        <name val="游ゴシック"/>
        <family val="3"/>
        <charset val="128"/>
        <scheme val="minor"/>
      </font>
      <numFmt numFmtId="6" formatCode="#,##0;[Red]\-#,##0"/>
      <fill>
        <patternFill patternType="solid">
          <fgColor indexed="64"/>
          <bgColor theme="9" tint="0.79998168889431442"/>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1" hidden="0"/>
    </dxf>
    <dxf>
      <font>
        <strike val="0"/>
        <outline val="0"/>
        <shadow val="0"/>
        <u val="none"/>
        <vertAlign val="baseline"/>
        <sz val="11"/>
        <color auto="1"/>
        <name val="游ゴシック"/>
        <scheme val="minor"/>
      </font>
      <protection locked="0" hidden="0"/>
    </dxf>
    <dxf>
      <font>
        <b val="0"/>
        <i val="0"/>
        <strike val="0"/>
        <condense val="0"/>
        <extend val="0"/>
        <outline val="0"/>
        <shadow val="0"/>
        <u val="none"/>
        <vertAlign val="baseline"/>
        <sz val="11"/>
        <color auto="1"/>
        <name val="游ゴシック"/>
        <family val="3"/>
        <charset val="128"/>
        <scheme val="minor"/>
      </font>
      <numFmt numFmtId="0" formatCode="General"/>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1"/>
        <color auto="1"/>
        <name val="游ゴシック"/>
        <scheme val="minor"/>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numFmt numFmtId="0" formatCode="General"/>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numFmt numFmtId="0" formatCode="General"/>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1"/>
        <color auto="1"/>
        <name val="游ゴシック"/>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numFmt numFmtId="0" formatCode="General"/>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numFmt numFmtId="0" formatCode="General"/>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1"/>
        <color auto="1"/>
        <name val="游ゴシック"/>
        <scheme val="minor"/>
      </font>
      <numFmt numFmtId="180" formatCode="&quot;人(役･社)ー&quot;General"/>
      <fill>
        <patternFill patternType="solid">
          <fgColor indexed="64"/>
          <bgColor theme="9" tint="0.79998168889431442"/>
        </patternFill>
      </fill>
      <alignment horizontal="center" vertical="center" textRotation="0" wrapText="0" indent="0" justifyLastLine="0" shrinkToFit="0" readingOrder="0"/>
      <protection locked="1" hidden="0"/>
    </dxf>
    <dxf>
      <font>
        <strike val="0"/>
        <outline val="0"/>
        <shadow val="0"/>
        <u val="none"/>
        <vertAlign val="baseline"/>
        <sz val="11"/>
        <color auto="1"/>
        <name val="游ゴシック"/>
        <scheme val="none"/>
      </font>
      <protection locked="1" hidden="0"/>
    </dxf>
    <dxf>
      <font>
        <b val="0"/>
        <i val="0"/>
        <strike val="0"/>
        <condense val="0"/>
        <extend val="0"/>
        <outline val="0"/>
        <shadow val="0"/>
        <u val="none"/>
        <vertAlign val="baseline"/>
        <sz val="11"/>
        <color auto="1"/>
        <name val="游ゴシック"/>
        <scheme val="none"/>
      </font>
      <protection locked="1" hidden="0"/>
    </dxf>
    <dxf>
      <font>
        <strike val="0"/>
        <outline val="0"/>
        <shadow val="0"/>
        <u val="none"/>
        <vertAlign val="baseline"/>
        <sz val="11"/>
        <color auto="1"/>
        <name val="游ゴシック"/>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游ゴシック"/>
        <scheme val="minor"/>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游ゴシック"/>
        <scheme val="minor"/>
      </font>
      <numFmt numFmtId="0" formatCode="General"/>
      <protection locked="1"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游ゴシック"/>
        <scheme val="minor"/>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游ゴシック"/>
        <scheme val="minor"/>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auto="1"/>
        <name val="游ゴシック"/>
        <scheme val="minor"/>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游ゴシック"/>
        <scheme val="minor"/>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游ゴシック"/>
        <scheme val="minor"/>
      </font>
      <numFmt numFmtId="178" formatCode="&quot;展&quot;\-General"/>
      <fill>
        <patternFill patternType="solid">
          <fgColor indexed="64"/>
          <bgColor theme="9" tint="0.79998168889431442"/>
        </patternFill>
      </fill>
      <alignment horizontal="center" vertical="center" textRotation="0" wrapText="1" indent="0" justifyLastLine="0" shrinkToFit="0" readingOrder="0"/>
      <protection locked="1" hidden="0"/>
    </dxf>
    <dxf>
      <font>
        <strike val="0"/>
        <outline val="0"/>
        <shadow val="0"/>
        <u val="none"/>
        <vertAlign val="baseline"/>
        <color auto="1"/>
        <name val="游ゴシック"/>
        <scheme val="none"/>
      </font>
      <protection locked="1" hidden="0"/>
    </dxf>
    <dxf>
      <font>
        <b val="0"/>
        <i val="0"/>
        <strike val="0"/>
        <condense val="0"/>
        <extend val="0"/>
        <outline val="0"/>
        <shadow val="0"/>
        <u val="none"/>
        <vertAlign val="baseline"/>
        <sz val="10"/>
        <color auto="1"/>
        <name val="游ゴシック"/>
        <scheme val="none"/>
      </font>
      <protection locked="1" hidden="0"/>
    </dxf>
    <dxf>
      <font>
        <strike val="0"/>
        <outline val="0"/>
        <shadow val="0"/>
        <u val="none"/>
        <vertAlign val="baseline"/>
        <color auto="1"/>
        <name val="游ゴシック"/>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游ゴシック"/>
        <scheme val="minor"/>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游ゴシック"/>
        <scheme val="minor"/>
      </font>
      <numFmt numFmtId="0" formatCode="General"/>
      <protection locked="1"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游ゴシック"/>
        <scheme val="minor"/>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游ゴシック"/>
        <scheme val="minor"/>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auto="1"/>
        <name val="游ゴシック"/>
        <scheme val="minor"/>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游ゴシック"/>
        <scheme val="minor"/>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游ゴシック"/>
        <scheme val="minor"/>
      </font>
      <numFmt numFmtId="178" formatCode="&quot;展&quot;\-General"/>
      <fill>
        <patternFill patternType="solid">
          <fgColor indexed="64"/>
          <bgColor theme="9" tint="0.79998168889431442"/>
        </patternFill>
      </fill>
      <alignment horizontal="center" vertical="center" textRotation="0" wrapText="1" indent="0" justifyLastLine="0" shrinkToFit="0" readingOrder="0"/>
      <protection locked="1" hidden="0"/>
    </dxf>
    <dxf>
      <font>
        <strike val="0"/>
        <outline val="0"/>
        <shadow val="0"/>
        <u val="none"/>
        <vertAlign val="baseline"/>
        <color auto="1"/>
        <name val="游ゴシック"/>
        <scheme val="none"/>
      </font>
      <protection locked="1" hidden="0"/>
    </dxf>
    <dxf>
      <font>
        <b val="0"/>
        <i val="0"/>
        <strike val="0"/>
        <condense val="0"/>
        <extend val="0"/>
        <outline val="0"/>
        <shadow val="0"/>
        <u val="none"/>
        <vertAlign val="baseline"/>
        <sz val="10"/>
        <color auto="1"/>
        <name val="游ゴシック"/>
        <scheme val="none"/>
      </font>
      <protection locked="1" hidden="0"/>
    </dxf>
    <dxf>
      <font>
        <strike val="0"/>
        <outline val="0"/>
        <shadow val="0"/>
        <u val="none"/>
        <vertAlign val="baseline"/>
        <color auto="1"/>
        <name val="游ゴシック"/>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游ゴシック"/>
        <scheme val="minor"/>
      </font>
    </dxf>
    <dxf>
      <font>
        <b/>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scheme val="minor"/>
      </font>
      <fill>
        <patternFill patternType="solid">
          <fgColor indexed="64"/>
          <bgColor theme="9"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9"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游ゴシック"/>
        <scheme val="minor"/>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9"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scheme val="minor"/>
      </font>
      <fill>
        <patternFill patternType="solid">
          <fgColor indexed="64"/>
          <bgColor theme="9"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游ゴシック"/>
        <scheme val="minor"/>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11"/>
        <color auto="1"/>
        <name val="游ゴシック"/>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11"/>
        <color auto="1"/>
        <name val="游ゴシック"/>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scheme val="minor"/>
      </font>
      <fill>
        <patternFill patternType="solid">
          <fgColor indexed="64"/>
          <bgColor theme="9"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游ゴシック"/>
        <scheme val="minor"/>
      </font>
      <numFmt numFmtId="178" formatCode="&quot;展&quot;\-General"/>
      <fill>
        <patternFill patternType="none">
          <fgColor indexed="64"/>
          <bgColor theme="9" tint="0.79998168889431442"/>
        </patternFill>
      </fill>
      <alignment horizontal="center" vertical="center" textRotation="0" wrapText="0" indent="0" justifyLastLine="0" shrinkToFit="0" readingOrder="0"/>
      <protection locked="0" hidden="0"/>
    </dxf>
    <dxf>
      <font>
        <strike val="0"/>
        <outline val="0"/>
        <shadow val="0"/>
        <u val="none"/>
        <vertAlign val="baseline"/>
        <sz val="11"/>
        <name val="游ゴシック"/>
        <scheme val="none"/>
      </font>
      <numFmt numFmtId="0" formatCode="General"/>
      <protection locked="1" hidden="0"/>
    </dxf>
    <dxf>
      <font>
        <b val="0"/>
        <i val="0"/>
        <strike val="0"/>
        <condense val="0"/>
        <extend val="0"/>
        <outline val="0"/>
        <shadow val="0"/>
        <u val="none"/>
        <vertAlign val="baseline"/>
        <sz val="11"/>
        <color auto="1"/>
        <name val="游ゴシック"/>
        <scheme val="none"/>
      </font>
      <numFmt numFmtId="0" formatCode="General"/>
      <fill>
        <patternFill patternType="none">
          <fgColor rgb="FF000000"/>
          <bgColor rgb="FFFFFFFF"/>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ＭＳ Ｐゴシック"/>
        <scheme val="none"/>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0"/>
        <color auto="1"/>
        <name val="ＭＳ Ｐゴシック"/>
        <scheme val="none"/>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76" formatCode="&quot;原&quot;\-General"/>
      <fill>
        <patternFill patternType="solid">
          <fgColor indexed="64"/>
          <bgColor theme="9" tint="0.79998168889431442"/>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游ゴシック"/>
        <scheme val="minor"/>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游ゴシック"/>
        <scheme val="minor"/>
      </font>
      <numFmt numFmtId="0" formatCode="General"/>
      <protection locked="1"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游ゴシック"/>
        <scheme val="minor"/>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游ゴシック"/>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游ゴシック"/>
        <scheme val="minor"/>
      </font>
      <numFmt numFmtId="176" formatCode="&quot;原&quot;\-General"/>
      <fill>
        <patternFill patternType="solid">
          <fgColor indexed="64"/>
          <bgColor theme="9" tint="0.79998168889431442"/>
        </patternFill>
      </fill>
      <alignment horizontal="center" vertical="center" textRotation="0" wrapText="1" indent="0" justifyLastLine="0" shrinkToFit="0" readingOrder="0"/>
      <protection locked="1" hidden="0"/>
    </dxf>
    <dxf>
      <font>
        <strike val="0"/>
        <outline val="0"/>
        <shadow val="0"/>
        <u val="none"/>
        <vertAlign val="baseline"/>
        <color auto="1"/>
        <name val="游ゴシック"/>
        <scheme val="none"/>
      </font>
      <protection locked="1" hidden="0"/>
    </dxf>
    <dxf>
      <font>
        <b val="0"/>
        <i val="0"/>
        <strike val="0"/>
        <condense val="0"/>
        <extend val="0"/>
        <outline val="0"/>
        <shadow val="0"/>
        <u val="none"/>
        <vertAlign val="baseline"/>
        <sz val="10"/>
        <color auto="1"/>
        <name val="游ゴシック"/>
        <scheme val="none"/>
      </font>
      <protection locked="1" hidden="0"/>
    </dxf>
    <dxf>
      <font>
        <strike val="0"/>
        <outline val="0"/>
        <shadow val="0"/>
        <u val="none"/>
        <vertAlign val="baseline"/>
        <color auto="1"/>
        <name val="游ゴシック"/>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theme="0"/>
        </patternFill>
      </fill>
      <border diagonalUp="0" diagonalDown="0" outline="0">
        <left/>
        <right style="thin">
          <color theme="0"/>
        </right>
        <top/>
        <bottom style="thin">
          <color theme="0"/>
        </bottom>
      </border>
      <protection locked="1" hidden="0"/>
    </dxf>
    <dxf>
      <font>
        <b val="0"/>
        <i val="0"/>
        <strike val="0"/>
        <condense val="0"/>
        <extend val="0"/>
        <outline val="0"/>
        <shadow val="0"/>
        <u val="none"/>
        <vertAlign val="baseline"/>
        <sz val="10"/>
        <color auto="1"/>
        <name val="ＭＳ Ｐゴシック"/>
        <scheme val="none"/>
      </font>
      <numFmt numFmtId="0" formatCode="General"/>
      <border diagonalUp="0" diagonalDown="0">
        <left/>
        <right style="thin">
          <color theme="0"/>
        </right>
        <top/>
        <bottom/>
      </border>
      <protection locked="1"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1" diagonalDown="0" outline="0">
        <left style="thin">
          <color indexed="64"/>
        </left>
        <right style="thin">
          <color auto="1"/>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1" hidden="0"/>
    </dxf>
    <dxf>
      <font>
        <b/>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9" tint="0.79998168889431442"/>
        </patternFill>
      </fill>
      <alignment horizontal="right" vertical="center" textRotation="0" wrapText="1" indent="0" justifyLastLine="0" shrinkToFit="0" readingOrder="0"/>
      <border diagonalUp="0" diagonalDown="0" outline="0">
        <left style="thin">
          <color theme="0" tint="-0.14996795556505021"/>
        </left>
        <right/>
        <top/>
        <bottom/>
      </border>
      <protection locked="1" hidden="0"/>
    </dxf>
    <dxf>
      <font>
        <b val="0"/>
        <i val="0"/>
        <strike val="0"/>
        <condense val="0"/>
        <extend val="0"/>
        <outline val="0"/>
        <shadow val="0"/>
        <u val="none"/>
        <vertAlign val="baseline"/>
        <sz val="10"/>
        <color auto="1"/>
        <name val="ＭＳ Ｐゴシック"/>
        <scheme val="none"/>
      </font>
      <alignment vertical="center" wrapText="1" indent="0" justifyLastLine="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family val="3"/>
        <charset val="128"/>
        <scheme val="none"/>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77" formatCode="&quot;機&quot;\-General"/>
      <fill>
        <patternFill patternType="solid">
          <fgColor indexed="64"/>
          <bgColor theme="9" tint="0.79998168889431442"/>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theme="0"/>
        </patternFill>
      </fill>
      <border diagonalUp="0" diagonalDown="0" outline="0">
        <left/>
        <right style="thin">
          <color theme="0"/>
        </right>
        <top/>
        <bottom style="thin">
          <color theme="0"/>
        </bottom>
      </border>
      <protection locked="1" hidden="0"/>
    </dxf>
    <dxf>
      <font>
        <b val="0"/>
        <i val="0"/>
        <strike val="0"/>
        <condense val="0"/>
        <extend val="0"/>
        <outline val="0"/>
        <shadow val="0"/>
        <u val="none"/>
        <vertAlign val="baseline"/>
        <sz val="10"/>
        <color auto="1"/>
        <name val="ＭＳ Ｐゴシック"/>
        <scheme val="none"/>
      </font>
      <numFmt numFmtId="0" formatCode="General"/>
      <border diagonalUp="0" diagonalDown="0">
        <left/>
        <right style="thin">
          <color theme="0"/>
        </right>
        <top/>
        <bottom/>
      </border>
      <protection locked="1"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1" diagonalDown="0" outline="0">
        <left style="thin">
          <color indexed="64"/>
        </left>
        <right style="thin">
          <color auto="1"/>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4" tint="0.79998168889431442"/>
        </patternFill>
      </fill>
      <alignment vertical="center" wrapText="1" indent="0" justifyLastLine="0" readingOrder="0"/>
      <protection locked="1" hidden="0"/>
    </dxf>
    <dxf>
      <font>
        <b/>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9" tint="0.79998168889431442"/>
        </patternFill>
      </fill>
      <alignment horizontal="right" vertical="center" textRotation="0" wrapText="1" indent="0" justifyLastLine="0" shrinkToFit="0" readingOrder="0"/>
      <border diagonalUp="0" diagonalDown="0" outline="0">
        <left style="thin">
          <color theme="0" tint="-0.14996795556505021"/>
        </left>
        <right/>
        <top/>
        <bottom/>
      </border>
      <protection locked="1" hidden="0"/>
    </dxf>
    <dxf>
      <font>
        <b val="0"/>
        <i val="0"/>
        <strike val="0"/>
        <condense val="0"/>
        <extend val="0"/>
        <outline val="0"/>
        <shadow val="0"/>
        <u val="none"/>
        <vertAlign val="baseline"/>
        <sz val="10"/>
        <color auto="1"/>
        <name val="ＭＳ Ｐゴシック"/>
        <scheme val="none"/>
      </font>
      <alignment vertical="center" wrapText="1" indent="0" justifyLastLine="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255"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255" wrapText="1" indent="0" justifyLastLine="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family val="3"/>
        <charset val="128"/>
        <scheme val="none"/>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77" formatCode="&quot;機&quot;\-General"/>
      <fill>
        <patternFill patternType="solid">
          <fgColor indexed="64"/>
          <bgColor theme="9" tint="0.79998168889431442"/>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游ゴシック"/>
        <family val="3"/>
        <charset val="128"/>
        <scheme val="minor"/>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游ゴシック"/>
        <scheme val="minor"/>
      </font>
      <numFmt numFmtId="0" formatCode="General"/>
      <protection locked="1" hidden="0"/>
    </dxf>
    <dxf>
      <font>
        <b val="0"/>
        <i val="0"/>
        <strike val="0"/>
        <condense val="0"/>
        <extend val="0"/>
        <outline val="0"/>
        <shadow val="0"/>
        <u val="none"/>
        <vertAlign val="baseline"/>
        <sz val="10"/>
        <color auto="1"/>
        <name val="游ゴシック"/>
        <family val="3"/>
        <charset val="128"/>
        <scheme val="minor"/>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family val="3"/>
        <charset val="128"/>
        <scheme val="minor"/>
      </font>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游ゴシック"/>
        <family val="3"/>
        <charset val="128"/>
        <scheme val="minor"/>
      </font>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游ゴシック"/>
        <family val="3"/>
        <charset val="128"/>
        <scheme val="minor"/>
      </font>
      <fill>
        <patternFill patternType="solid">
          <fgColor indexed="64"/>
          <bgColor theme="9" tint="0.79998168889431442"/>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family val="3"/>
        <charset val="128"/>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family val="3"/>
        <charset val="128"/>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family val="3"/>
        <charset val="128"/>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family val="3"/>
        <charset val="128"/>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游ゴシック"/>
        <family val="3"/>
        <charset val="128"/>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游ゴシック"/>
        <scheme val="minor"/>
      </font>
      <numFmt numFmtId="176" formatCode="&quot;原&quot;\-General"/>
      <fill>
        <patternFill patternType="solid">
          <fgColor indexed="64"/>
          <bgColor theme="9" tint="0.79998168889431442"/>
        </patternFill>
      </fill>
      <alignment horizontal="center" vertical="center" textRotation="0" wrapText="1" indent="0" justifyLastLine="0" shrinkToFit="0" readingOrder="0"/>
      <protection locked="1" hidden="0"/>
    </dxf>
    <dxf>
      <font>
        <strike val="0"/>
        <outline val="0"/>
        <shadow val="0"/>
        <u val="none"/>
        <vertAlign val="baseline"/>
        <color auto="1"/>
        <name val="游ゴシック"/>
        <scheme val="none"/>
      </font>
      <protection locked="1" hidden="0"/>
    </dxf>
    <dxf>
      <font>
        <b val="0"/>
        <i val="0"/>
        <strike val="0"/>
        <condense val="0"/>
        <extend val="0"/>
        <outline val="0"/>
        <shadow val="0"/>
        <u val="none"/>
        <vertAlign val="baseline"/>
        <sz val="10"/>
        <color auto="1"/>
        <name val="游ゴシック"/>
        <scheme val="none"/>
      </font>
      <protection locked="1" hidden="0"/>
    </dxf>
    <dxf>
      <font>
        <strike val="0"/>
        <outline val="0"/>
        <shadow val="0"/>
        <u val="none"/>
        <vertAlign val="baseline"/>
        <color auto="1"/>
        <name val="游ゴシック"/>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4" tint="0.79998168889431442"/>
        </patternFill>
      </fill>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1"/>
        <color auto="1"/>
        <name val="游ゴシック"/>
        <scheme val="minor"/>
      </font>
      <numFmt numFmtId="6" formatCode="#,##0;[Red]\-#,##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scheme val="minor"/>
      </font>
      <numFmt numFmtId="6" formatCode="#,##0;[Red]\-#,##0"/>
      <alignment horizontal="center" vertical="center" textRotation="0" wrapText="0"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i val="0"/>
        <strike val="0"/>
        <condense val="0"/>
        <extend val="0"/>
        <outline val="0"/>
        <shadow val="0"/>
        <u val="none"/>
        <vertAlign val="baseline"/>
        <sz val="11"/>
        <color auto="1"/>
        <name val="游ゴシック"/>
        <scheme val="minor"/>
      </font>
      <numFmt numFmtId="182" formatCode="&quot;人ー&quot;General"/>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auto="1"/>
        </right>
        <top style="thin">
          <color indexed="64"/>
        </top>
        <bottom style="thin">
          <color indexed="64"/>
        </bottom>
        <vertical style="thin">
          <color auto="1"/>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游ゴシック"/>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游ゴシック"/>
        <scheme val="minor"/>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b val="0"/>
        <i val="0"/>
        <strike val="0"/>
        <condense val="0"/>
        <extend val="0"/>
        <outline val="0"/>
        <shadow val="0"/>
        <u val="none"/>
        <vertAlign val="baseline"/>
        <sz val="11"/>
        <color auto="1"/>
        <name val="游ゴシック"/>
        <scheme val="minor"/>
      </font>
      <numFmt numFmtId="0" formatCode="General"/>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b/>
        <i val="0"/>
        <strike val="0"/>
        <condense val="0"/>
        <extend val="0"/>
        <outline val="0"/>
        <shadow val="0"/>
        <u val="none"/>
        <vertAlign val="baseline"/>
        <sz val="11"/>
        <color auto="1"/>
        <name val="游ゴシック"/>
        <scheme val="minor"/>
      </font>
      <numFmt numFmtId="6" formatCode="#,##0;[Red]\-#,##0"/>
      <fill>
        <patternFill patternType="solid">
          <fgColor indexed="64"/>
          <bgColor theme="9" tint="0.79998168889431442"/>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4" tint="0.79998168889431442"/>
        </patternFill>
      </fill>
      <protection locked="1" hidden="0"/>
    </dxf>
    <dxf>
      <font>
        <b/>
        <i val="0"/>
        <strike val="0"/>
        <condense val="0"/>
        <extend val="0"/>
        <outline val="0"/>
        <shadow val="0"/>
        <u val="none"/>
        <vertAlign val="baseline"/>
        <sz val="11"/>
        <color auto="1"/>
        <name val="游ゴシック"/>
        <scheme val="minor"/>
      </font>
      <numFmt numFmtId="6" formatCode="#,##0;[Red]\-#,##0"/>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4" tint="0.79998168889431442"/>
        </patternFill>
      </fill>
      <protection locked="1" hidden="0"/>
    </dxf>
    <dxf>
      <font>
        <b/>
        <i val="0"/>
        <strike val="0"/>
        <condense val="0"/>
        <extend val="0"/>
        <outline val="0"/>
        <shadow val="0"/>
        <u val="none"/>
        <vertAlign val="baseline"/>
        <sz val="11"/>
        <color auto="1"/>
        <name val="游ゴシック"/>
        <scheme val="minor"/>
      </font>
      <numFmt numFmtId="6" formatCode="#,##0;[Red]\-#,##0"/>
      <fill>
        <patternFill patternType="solid">
          <fgColor indexed="64"/>
          <bgColor theme="9" tint="0.79998168889431442"/>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1" hidden="0"/>
    </dxf>
    <dxf>
      <font>
        <strike val="0"/>
        <outline val="0"/>
        <shadow val="0"/>
        <u val="none"/>
        <vertAlign val="baseline"/>
        <sz val="11"/>
        <color auto="1"/>
        <name val="游ゴシック"/>
        <scheme val="minor"/>
      </font>
      <protection locked="0" hidden="0"/>
    </dxf>
    <dxf>
      <font>
        <b val="0"/>
        <i val="0"/>
        <strike val="0"/>
        <condense val="0"/>
        <extend val="0"/>
        <outline val="0"/>
        <shadow val="0"/>
        <u val="none"/>
        <vertAlign val="baseline"/>
        <sz val="11"/>
        <color auto="1"/>
        <name val="游ゴシック"/>
        <scheme val="minor"/>
      </font>
      <numFmt numFmtId="0" formatCode="General"/>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1"/>
        <color auto="1"/>
        <name val="游ゴシック"/>
        <scheme val="minor"/>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scheme val="minor"/>
      </font>
      <numFmt numFmtId="0" formatCode="General"/>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scheme val="minor"/>
      </font>
      <numFmt numFmtId="0" formatCode="General"/>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1"/>
        <color auto="1"/>
        <name val="游ゴシック"/>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scheme val="minor"/>
      </font>
      <numFmt numFmtId="0" formatCode="General"/>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scheme val="minor"/>
      </font>
      <numFmt numFmtId="0" formatCode="General"/>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1"/>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scheme val="minor"/>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1"/>
        <color auto="1"/>
        <name val="游ゴシック"/>
        <scheme val="minor"/>
      </font>
      <numFmt numFmtId="180" formatCode="&quot;人(役･社)ー&quot;General"/>
      <fill>
        <patternFill patternType="solid">
          <fgColor indexed="64"/>
          <bgColor theme="9" tint="0.79998168889431442"/>
        </patternFill>
      </fill>
      <alignment horizontal="center" vertical="center" textRotation="0" wrapText="0" indent="0" justifyLastLine="0" shrinkToFit="0" readingOrder="0"/>
      <protection locked="1" hidden="0"/>
    </dxf>
    <dxf>
      <font>
        <strike val="0"/>
        <outline val="0"/>
        <shadow val="0"/>
        <u val="none"/>
        <vertAlign val="baseline"/>
        <sz val="11"/>
        <color auto="1"/>
        <name val="游ゴシック"/>
        <scheme val="minor"/>
      </font>
      <protection locked="1" hidden="0"/>
    </dxf>
    <dxf>
      <font>
        <b val="0"/>
        <i val="0"/>
        <strike val="0"/>
        <condense val="0"/>
        <extend val="0"/>
        <outline val="0"/>
        <shadow val="0"/>
        <u val="none"/>
        <vertAlign val="baseline"/>
        <sz val="11"/>
        <color auto="1"/>
        <name val="游ゴシック"/>
        <scheme val="minor"/>
      </font>
      <protection locked="1" hidden="0"/>
    </dxf>
    <dxf>
      <font>
        <strike val="0"/>
        <outline val="0"/>
        <shadow val="0"/>
        <u val="none"/>
        <vertAlign val="baseline"/>
        <sz val="11"/>
        <color auto="1"/>
        <name val="游ゴシック"/>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游ゴシック"/>
        <scheme val="minor"/>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游ゴシック"/>
        <scheme val="minor"/>
      </font>
      <numFmt numFmtId="0" formatCode="General"/>
      <protection locked="1"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游ゴシック"/>
        <scheme val="minor"/>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游ゴシック"/>
        <scheme val="minor"/>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auto="1"/>
        <name val="游ゴシック"/>
        <scheme val="minor"/>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游ゴシック"/>
        <scheme val="minor"/>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游ゴシック"/>
        <scheme val="minor"/>
      </font>
      <numFmt numFmtId="178" formatCode="&quot;展&quot;\-General"/>
      <fill>
        <patternFill patternType="solid">
          <fgColor indexed="64"/>
          <bgColor theme="9" tint="0.79998168889431442"/>
        </patternFill>
      </fill>
      <alignment horizontal="center" vertical="center" textRotation="0" wrapText="1" indent="0" justifyLastLine="0" shrinkToFit="0" readingOrder="0"/>
      <protection locked="1" hidden="0"/>
    </dxf>
    <dxf>
      <font>
        <strike val="0"/>
        <outline val="0"/>
        <shadow val="0"/>
        <u val="none"/>
        <vertAlign val="baseline"/>
        <color auto="1"/>
        <name val="游ゴシック"/>
        <scheme val="minor"/>
      </font>
      <protection locked="1" hidden="0"/>
    </dxf>
    <dxf>
      <font>
        <b val="0"/>
        <i val="0"/>
        <strike val="0"/>
        <condense val="0"/>
        <extend val="0"/>
        <outline val="0"/>
        <shadow val="0"/>
        <u val="none"/>
        <vertAlign val="baseline"/>
        <sz val="10"/>
        <color auto="1"/>
        <name val="游ゴシック"/>
        <scheme val="minor"/>
      </font>
      <protection locked="1" hidden="0"/>
    </dxf>
    <dxf>
      <font>
        <strike val="0"/>
        <outline val="0"/>
        <shadow val="0"/>
        <u val="none"/>
        <vertAlign val="baseline"/>
        <color auto="1"/>
        <name val="游ゴシック"/>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游ゴシック"/>
        <scheme val="minor"/>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游ゴシック"/>
        <scheme val="minor"/>
      </font>
      <numFmt numFmtId="0" formatCode="General"/>
      <protection locked="1"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游ゴシック"/>
        <scheme val="minor"/>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游ゴシック"/>
        <scheme val="minor"/>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auto="1"/>
        <name val="游ゴシック"/>
        <scheme val="minor"/>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游ゴシック"/>
        <scheme val="minor"/>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游ゴシック"/>
        <scheme val="minor"/>
      </font>
      <numFmt numFmtId="178" formatCode="&quot;展&quot;\-General"/>
      <fill>
        <patternFill patternType="solid">
          <fgColor indexed="64"/>
          <bgColor theme="9" tint="0.79998168889431442"/>
        </patternFill>
      </fill>
      <alignment horizontal="center" vertical="center" textRotation="0" wrapText="1" indent="0" justifyLastLine="0" shrinkToFit="0" readingOrder="0"/>
      <protection locked="1" hidden="0"/>
    </dxf>
    <dxf>
      <font>
        <strike val="0"/>
        <outline val="0"/>
        <shadow val="0"/>
        <u val="none"/>
        <vertAlign val="baseline"/>
        <color auto="1"/>
        <name val="游ゴシック"/>
        <scheme val="minor"/>
      </font>
      <protection locked="1" hidden="0"/>
    </dxf>
    <dxf>
      <font>
        <b val="0"/>
        <i val="0"/>
        <strike val="0"/>
        <condense val="0"/>
        <extend val="0"/>
        <outline val="0"/>
        <shadow val="0"/>
        <u val="none"/>
        <vertAlign val="baseline"/>
        <sz val="10"/>
        <color auto="1"/>
        <name val="游ゴシック"/>
        <scheme val="minor"/>
      </font>
      <protection locked="1" hidden="0"/>
    </dxf>
    <dxf>
      <font>
        <strike val="0"/>
        <outline val="0"/>
        <shadow val="0"/>
        <u val="none"/>
        <vertAlign val="baseline"/>
        <color auto="1"/>
        <name val="游ゴシック"/>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游ゴシック"/>
        <family val="3"/>
        <charset val="128"/>
        <scheme val="minor"/>
      </font>
    </dxf>
    <dxf>
      <font>
        <b/>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fill>
        <patternFill patternType="solid">
          <fgColor indexed="64"/>
          <bgColor theme="9"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numFmt numFmtId="6" formatCode="#,##0;[Red]\-#,##0"/>
      <fill>
        <patternFill patternType="solid">
          <fgColor indexed="64"/>
          <bgColor theme="9"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游ゴシック"/>
        <scheme val="minor"/>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numFmt numFmtId="6" formatCode="#,##0;[Red]\-#,##0"/>
      <fill>
        <patternFill patternType="solid">
          <fgColor indexed="64"/>
          <bgColor theme="9"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游ゴシック"/>
        <scheme val="minor"/>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fill>
        <patternFill patternType="solid">
          <fgColor indexed="64"/>
          <bgColor theme="9"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游ゴシック"/>
        <scheme val="minor"/>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11"/>
        <color auto="1"/>
        <name val="游ゴシック"/>
        <family val="3"/>
        <charset val="128"/>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11"/>
        <color auto="1"/>
        <name val="游ゴシック"/>
        <family val="3"/>
        <charset val="128"/>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游ゴシック"/>
        <family val="3"/>
        <charset val="128"/>
        <scheme val="minor"/>
      </font>
      <fill>
        <patternFill patternType="solid">
          <fgColor indexed="64"/>
          <bgColor theme="9"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游ゴシック"/>
        <scheme val="minor"/>
      </font>
      <numFmt numFmtId="178" formatCode="&quot;展&quot;\-General"/>
      <fill>
        <patternFill patternType="none">
          <fgColor indexed="64"/>
          <bgColor theme="9" tint="0.79998168889431442"/>
        </patternFill>
      </fill>
      <alignment horizontal="center" vertical="center" textRotation="0" wrapText="0" indent="0" justifyLastLine="0" shrinkToFit="0" readingOrder="0"/>
      <protection locked="0" hidden="0"/>
    </dxf>
    <dxf>
      <font>
        <strike val="0"/>
        <outline val="0"/>
        <shadow val="0"/>
        <u val="none"/>
        <vertAlign val="baseline"/>
        <sz val="11"/>
        <name val="游ゴシック"/>
        <scheme val="minor"/>
      </font>
      <numFmt numFmtId="0" formatCode="General"/>
      <protection locked="1" hidden="0"/>
    </dxf>
    <dxf>
      <font>
        <b val="0"/>
        <i val="0"/>
        <strike val="0"/>
        <condense val="0"/>
        <extend val="0"/>
        <outline val="0"/>
        <shadow val="0"/>
        <u val="none"/>
        <vertAlign val="baseline"/>
        <sz val="11"/>
        <color auto="1"/>
        <name val="游ゴシック"/>
        <scheme val="minor"/>
      </font>
      <numFmt numFmtId="0" formatCode="General"/>
      <fill>
        <patternFill patternType="none">
          <fgColor rgb="FF000000"/>
          <bgColor rgb="FFFFFFFF"/>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游ゴシック"/>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family val="3"/>
        <charset val="128"/>
        <scheme val="none"/>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76" formatCode="&quot;原&quot;\-General"/>
      <fill>
        <patternFill patternType="solid">
          <fgColor indexed="64"/>
          <bgColor theme="9" tint="0.79998168889431442"/>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游ゴシック"/>
        <scheme val="minor"/>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游ゴシック"/>
        <scheme val="minor"/>
      </font>
      <numFmt numFmtId="0" formatCode="General"/>
      <protection locked="1"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游ゴシック"/>
        <scheme val="minor"/>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游ゴシック"/>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游ゴシック"/>
        <scheme val="minor"/>
      </font>
      <numFmt numFmtId="176" formatCode="&quot;原&quot;\-General"/>
      <fill>
        <patternFill patternType="solid">
          <fgColor indexed="64"/>
          <bgColor theme="9" tint="0.79998168889431442"/>
        </patternFill>
      </fill>
      <alignment horizontal="center" vertical="center" textRotation="0" wrapText="1" indent="0" justifyLastLine="0" shrinkToFit="0" readingOrder="0"/>
      <protection locked="1" hidden="0"/>
    </dxf>
    <dxf>
      <font>
        <strike val="0"/>
        <outline val="0"/>
        <shadow val="0"/>
        <u val="none"/>
        <vertAlign val="baseline"/>
        <color auto="1"/>
        <name val="游ゴシック"/>
        <scheme val="minor"/>
      </font>
      <protection locked="1" hidden="0"/>
    </dxf>
    <dxf>
      <font>
        <b val="0"/>
        <i val="0"/>
        <strike val="0"/>
        <condense val="0"/>
        <extend val="0"/>
        <outline val="0"/>
        <shadow val="0"/>
        <u val="none"/>
        <vertAlign val="baseline"/>
        <sz val="10"/>
        <color auto="1"/>
        <name val="游ゴシック"/>
        <scheme val="minor"/>
      </font>
      <protection locked="1" hidden="0"/>
    </dxf>
    <dxf>
      <font>
        <strike val="0"/>
        <outline val="0"/>
        <shadow val="0"/>
        <u val="none"/>
        <vertAlign val="baseline"/>
        <color auto="1"/>
        <name val="游ゴシック"/>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theme="0"/>
        </patternFill>
      </fill>
      <border diagonalUp="0" diagonalDown="0" outline="0">
        <left/>
        <right style="thin">
          <color theme="0"/>
        </right>
        <top/>
        <bottom style="thin">
          <color theme="0"/>
        </bottom>
      </border>
      <protection locked="1" hidden="0"/>
    </dxf>
    <dxf>
      <font>
        <b val="0"/>
        <i val="0"/>
        <strike val="0"/>
        <condense val="0"/>
        <extend val="0"/>
        <outline val="0"/>
        <shadow val="0"/>
        <u val="none"/>
        <vertAlign val="baseline"/>
        <sz val="10"/>
        <color auto="1"/>
        <name val="ＭＳ Ｐゴシック"/>
        <scheme val="none"/>
      </font>
      <numFmt numFmtId="0" formatCode="General"/>
      <border diagonalUp="0" diagonalDown="0">
        <left/>
        <right style="thin">
          <color theme="0"/>
        </right>
        <top/>
        <bottom/>
      </border>
      <protection locked="1"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1" diagonalDown="0" outline="0">
        <left style="thin">
          <color indexed="64"/>
        </left>
        <right style="thin">
          <color auto="1"/>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1" hidden="0"/>
    </dxf>
    <dxf>
      <font>
        <b/>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9" tint="0.79998168889431442"/>
        </patternFill>
      </fill>
      <alignment horizontal="right" vertical="center" textRotation="0" wrapText="1" indent="0" justifyLastLine="0" shrinkToFit="0" readingOrder="0"/>
      <border diagonalUp="0" diagonalDown="0" outline="0">
        <left style="thin">
          <color theme="0" tint="-0.14996795556505021"/>
        </left>
        <right/>
        <top/>
        <bottom/>
      </border>
      <protection locked="1" hidden="0"/>
    </dxf>
    <dxf>
      <font>
        <b val="0"/>
        <i val="0"/>
        <strike val="0"/>
        <condense val="0"/>
        <extend val="0"/>
        <outline val="0"/>
        <shadow val="0"/>
        <u val="none"/>
        <vertAlign val="baseline"/>
        <sz val="10"/>
        <color auto="1"/>
        <name val="ＭＳ Ｐゴシック"/>
        <scheme val="none"/>
      </font>
      <alignment vertical="center" wrapText="1" indent="0" justifyLastLine="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family val="3"/>
        <charset val="128"/>
        <scheme val="none"/>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77" formatCode="&quot;機&quot;\-General"/>
      <fill>
        <patternFill patternType="solid">
          <fgColor indexed="64"/>
          <bgColor theme="9" tint="0.79998168889431442"/>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bottom style="thin">
          <color theme="0"/>
        </bottom>
      </border>
      <protection locked="1" hidden="0"/>
    </dxf>
    <dxf>
      <font>
        <b val="0"/>
        <i val="0"/>
        <strike val="0"/>
        <condense val="0"/>
        <extend val="0"/>
        <outline val="0"/>
        <shadow val="0"/>
        <u val="none"/>
        <vertAlign val="baseline"/>
        <sz val="10"/>
        <color auto="1"/>
        <name val="ＭＳ Ｐゴシック"/>
        <scheme val="none"/>
      </font>
      <numFmt numFmtId="0" formatCode="General"/>
      <border diagonalUp="0" diagonalDown="0">
        <left/>
        <right style="thin">
          <color theme="0"/>
        </right>
        <top/>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1" diagonalDown="0" outline="0">
        <left style="thin">
          <color indexed="64"/>
        </left>
        <right style="thin">
          <color auto="1"/>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ＭＳ Ｐゴシック"/>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4" tint="0.79998168889431442"/>
        </patternFill>
      </fill>
      <alignment vertical="center" wrapText="1" indent="0" justifyLastLine="0" readingOrder="0"/>
      <protection locked="1" hidden="0"/>
    </dxf>
    <dxf>
      <font>
        <b/>
        <i val="0"/>
        <strike val="0"/>
        <condense val="0"/>
        <extend val="0"/>
        <outline val="0"/>
        <shadow val="0"/>
        <u val="none"/>
        <vertAlign val="baseline"/>
        <sz val="10"/>
        <color auto="1"/>
        <name val="ＭＳ Ｐゴシック"/>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9" tint="0.79998168889431442"/>
        </patternFill>
      </fill>
      <alignment horizontal="right" vertical="center" textRotation="0" wrapText="1" indent="0" justifyLastLine="0" shrinkToFit="0" readingOrder="0"/>
      <border diagonalUp="0" diagonalDown="0" outline="0">
        <left style="thin">
          <color theme="0" tint="-0.14996795556505021"/>
        </left>
        <right/>
        <top/>
        <bottom/>
      </border>
      <protection locked="1" hidden="0"/>
    </dxf>
    <dxf>
      <font>
        <b val="0"/>
        <i val="0"/>
        <strike val="0"/>
        <condense val="0"/>
        <extend val="0"/>
        <outline val="0"/>
        <shadow val="0"/>
        <u val="none"/>
        <vertAlign val="baseline"/>
        <sz val="10"/>
        <color auto="1"/>
        <name val="ＭＳ Ｐゴシック"/>
        <scheme val="none"/>
      </font>
      <alignment vertical="center" wrapText="1" indent="0" justifyLastLine="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255"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255" wrapText="1" indent="0" justifyLastLine="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77" formatCode="&quot;機&quot;\-General"/>
      <fill>
        <patternFill patternType="solid">
          <fgColor indexed="64"/>
          <bgColor theme="9" tint="0.79998168889431442"/>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游ゴシック"/>
        <scheme val="minor"/>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游ゴシック"/>
        <scheme val="minor"/>
      </font>
      <numFmt numFmtId="0" formatCode="General"/>
      <protection locked="1"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游ゴシック"/>
        <scheme val="minor"/>
      </font>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游ゴシック"/>
        <scheme val="minor"/>
      </font>
      <fill>
        <patternFill patternType="solid">
          <fgColor indexed="64"/>
          <bgColor theme="9" tint="0.79998168889431442"/>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游ゴシック"/>
        <scheme val="minor"/>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minor"/>
      </font>
      <numFmt numFmtId="0" formatCode="General"/>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游ゴシック"/>
        <scheme val="minor"/>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游ゴシック"/>
        <scheme val="minor"/>
      </font>
      <numFmt numFmtId="176" formatCode="&quot;原&quot;\-General"/>
      <fill>
        <patternFill patternType="solid">
          <fgColor indexed="64"/>
          <bgColor theme="9" tint="0.79998168889431442"/>
        </patternFill>
      </fill>
      <alignment horizontal="center" vertical="center" textRotation="0" wrapText="1" indent="0" justifyLastLine="0" shrinkToFit="0" readingOrder="0"/>
      <protection locked="1" hidden="0"/>
    </dxf>
    <dxf>
      <font>
        <strike val="0"/>
        <outline val="0"/>
        <shadow val="0"/>
        <u val="none"/>
        <vertAlign val="baseline"/>
        <color auto="1"/>
        <name val="游ゴシック"/>
        <scheme val="minor"/>
      </font>
      <protection locked="1" hidden="0"/>
    </dxf>
    <dxf>
      <font>
        <b val="0"/>
        <i val="0"/>
        <strike val="0"/>
        <condense val="0"/>
        <extend val="0"/>
        <outline val="0"/>
        <shadow val="0"/>
        <u val="none"/>
        <vertAlign val="baseline"/>
        <sz val="10"/>
        <color auto="1"/>
        <name val="游ゴシック"/>
        <scheme val="minor"/>
      </font>
      <protection locked="1" hidden="0"/>
    </dxf>
    <dxf>
      <font>
        <strike val="0"/>
        <outline val="0"/>
        <shadow val="0"/>
        <u val="none"/>
        <vertAlign val="baseline"/>
        <color auto="1"/>
        <name val="游ゴシック"/>
        <scheme val="minor"/>
      </font>
      <alignment horizontal="center" vertical="center" textRotation="0" wrapText="1"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テーブル スタイル 4 7" pivot="0" count="7" xr9:uid="{00000000-0011-0000-FFFF-FFFF00000000}">
      <tableStyleElement type="wholeTable" dxfId="468"/>
      <tableStyleElement type="headerRow" dxfId="467"/>
      <tableStyleElement type="totalRow" dxfId="466"/>
      <tableStyleElement type="firstColumn" dxfId="465"/>
      <tableStyleElement type="lastColumn" dxfId="464"/>
      <tableStyleElement type="lastHeaderCell" dxfId="463"/>
      <tableStyleElement type="lastTotalCell" dxfId="462"/>
    </tableStyle>
    <tableStyle name="テーブル スタイル 8" pivot="0" count="4" xr9:uid="{00000000-0011-0000-FFFF-FFFF01000000}">
      <tableStyleElement type="wholeTable" dxfId="461"/>
      <tableStyleElement type="headerRow" dxfId="460"/>
      <tableStyleElement type="totalRow" dxfId="459"/>
      <tableStyleElement type="firstColumn" dxfId="4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315309</xdr:colOff>
      <xdr:row>14</xdr:row>
      <xdr:rowOff>13137</xdr:rowOff>
    </xdr:from>
    <xdr:ext cx="2531242" cy="150887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770956" y="3755902"/>
          <a:ext cx="2531242"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solidFill>
                <a:sysClr val="windowText" lastClr="000000"/>
              </a:solidFill>
            </a:rPr>
            <a:t>人件費を申請する場合は、</a:t>
          </a:r>
          <a:endParaRPr kumimoji="1" lang="en-US" altLang="ja-JP" sz="1100">
            <a:solidFill>
              <a:sysClr val="windowText" lastClr="000000"/>
            </a:solidFill>
          </a:endParaRPr>
        </a:p>
        <a:p>
          <a:pPr algn="ctr"/>
          <a:r>
            <a:rPr kumimoji="1" lang="ja-JP" altLang="en-US" sz="1100">
              <a:solidFill>
                <a:sysClr val="windowText" lastClr="000000"/>
              </a:solidFill>
            </a:rPr>
            <a:t>「役員または社員」の</a:t>
          </a:r>
          <a:endParaRPr kumimoji="1" lang="en-US" altLang="ja-JP" sz="1100">
            <a:solidFill>
              <a:sysClr val="windowText" lastClr="000000"/>
            </a:solidFill>
          </a:endParaRPr>
        </a:p>
        <a:p>
          <a:pPr algn="ctr"/>
          <a:r>
            <a:rPr kumimoji="1" lang="ja-JP" altLang="en-US" sz="1100">
              <a:solidFill>
                <a:sysClr val="windowText" lastClr="000000"/>
              </a:solidFill>
            </a:rPr>
            <a:t>費用番号は「人</a:t>
          </a:r>
          <a:r>
            <a:rPr kumimoji="1" lang="en-US" altLang="ja-JP" sz="1100">
              <a:solidFill>
                <a:sysClr val="windowText" lastClr="000000"/>
              </a:solidFill>
            </a:rPr>
            <a:t>(</a:t>
          </a:r>
          <a:r>
            <a:rPr kumimoji="1" lang="ja-JP" altLang="en-US" sz="1100">
              <a:solidFill>
                <a:sysClr val="windowText" lastClr="000000"/>
              </a:solidFill>
            </a:rPr>
            <a:t>役･社</a:t>
          </a:r>
          <a:r>
            <a:rPr kumimoji="1" lang="en-US" altLang="ja-JP" sz="1100">
              <a:solidFill>
                <a:sysClr val="windowText" lastClr="000000"/>
              </a:solidFill>
            </a:rPr>
            <a:t>)</a:t>
          </a:r>
          <a:r>
            <a:rPr kumimoji="1" lang="ja-JP" altLang="en-US" sz="1100">
              <a:solidFill>
                <a:sysClr val="windowText" lastClr="000000"/>
              </a:solidFill>
            </a:rPr>
            <a:t>」、</a:t>
          </a:r>
          <a:endParaRPr kumimoji="1" lang="en-US" altLang="ja-JP" sz="1100">
            <a:solidFill>
              <a:sysClr val="windowText" lastClr="000000"/>
            </a:solidFill>
          </a:endParaRPr>
        </a:p>
        <a:p>
          <a:pPr algn="ctr"/>
          <a:r>
            <a:rPr kumimoji="1" lang="ja-JP" altLang="en-US" sz="1100">
              <a:solidFill>
                <a:sysClr val="windowText" lastClr="000000"/>
              </a:solidFill>
            </a:rPr>
            <a:t>「パート・アルバイト」の</a:t>
          </a:r>
          <a:endParaRPr kumimoji="1" lang="en-US" altLang="ja-JP" sz="1100">
            <a:solidFill>
              <a:sysClr val="windowText" lastClr="000000"/>
            </a:solidFill>
          </a:endParaRPr>
        </a:p>
        <a:p>
          <a:pPr algn="ctr"/>
          <a:r>
            <a:rPr kumimoji="1" lang="ja-JP" altLang="en-US" sz="1100">
              <a:solidFill>
                <a:sysClr val="windowText" lastClr="000000"/>
              </a:solidFill>
            </a:rPr>
            <a:t>費用番号は「人</a:t>
          </a:r>
          <a:r>
            <a:rPr kumimoji="1" lang="en-US" altLang="ja-JP" sz="1100">
              <a:solidFill>
                <a:sysClr val="windowText" lastClr="000000"/>
              </a:solidFill>
            </a:rPr>
            <a:t>(</a:t>
          </a:r>
          <a:r>
            <a:rPr kumimoji="1" lang="ja-JP" altLang="en-US" sz="1100">
              <a:solidFill>
                <a:sysClr val="windowText" lastClr="000000"/>
              </a:solidFill>
            </a:rPr>
            <a:t>ﾊﾟ･ｱ</a:t>
          </a:r>
          <a:r>
            <a:rPr kumimoji="1" lang="en-US" altLang="ja-JP" sz="1100">
              <a:solidFill>
                <a:sysClr val="windowText" lastClr="000000"/>
              </a:solidFill>
            </a:rPr>
            <a:t>)</a:t>
          </a:r>
          <a:r>
            <a:rPr kumimoji="1" lang="ja-JP" altLang="en-US" sz="1100">
              <a:solidFill>
                <a:sysClr val="windowText" lastClr="000000"/>
              </a:solidFill>
            </a:rPr>
            <a:t>」に分けて、</a:t>
          </a:r>
          <a:endParaRPr kumimoji="1" lang="en-US" altLang="ja-JP" sz="1100">
            <a:solidFill>
              <a:sysClr val="windowText" lastClr="000000"/>
            </a:solidFill>
          </a:endParaRPr>
        </a:p>
        <a:p>
          <a:pPr algn="ctr"/>
          <a:r>
            <a:rPr kumimoji="1" lang="ja-JP" altLang="en-US" sz="1100">
              <a:solidFill>
                <a:sysClr val="windowText" lastClr="000000"/>
              </a:solidFill>
            </a:rPr>
            <a:t>人毎に通し番号を振ってください。</a:t>
          </a:r>
          <a:endParaRPr kumimoji="1" lang="en-US" altLang="ja-JP" sz="1100">
            <a:solidFill>
              <a:sysClr val="windowText" lastClr="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315309</xdr:colOff>
      <xdr:row>14</xdr:row>
      <xdr:rowOff>13137</xdr:rowOff>
    </xdr:from>
    <xdr:ext cx="2531242" cy="1508875"/>
    <xdr:sp macro="" textlink="">
      <xdr:nvSpPr>
        <xdr:cNvPr id="2" name="テキスト ボックス 1">
          <a:extLst>
            <a:ext uri="{FF2B5EF4-FFF2-40B4-BE49-F238E27FC236}">
              <a16:creationId xmlns:a16="http://schemas.microsoft.com/office/drawing/2014/main" id="{9C1A9F0C-E028-47D9-A960-0FFE7F11973E}"/>
            </a:ext>
          </a:extLst>
        </xdr:cNvPr>
        <xdr:cNvSpPr txBox="1"/>
      </xdr:nvSpPr>
      <xdr:spPr>
        <a:xfrm>
          <a:off x="7756239" y="3779322"/>
          <a:ext cx="2531242"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solidFill>
                <a:sysClr val="windowText" lastClr="000000"/>
              </a:solidFill>
            </a:rPr>
            <a:t>人件費を申請する場合は、</a:t>
          </a:r>
          <a:endParaRPr kumimoji="1" lang="en-US" altLang="ja-JP" sz="1100">
            <a:solidFill>
              <a:sysClr val="windowText" lastClr="000000"/>
            </a:solidFill>
          </a:endParaRPr>
        </a:p>
        <a:p>
          <a:pPr algn="ctr"/>
          <a:r>
            <a:rPr kumimoji="1" lang="ja-JP" altLang="en-US" sz="1100">
              <a:solidFill>
                <a:sysClr val="windowText" lastClr="000000"/>
              </a:solidFill>
            </a:rPr>
            <a:t>「役員または社員」の</a:t>
          </a:r>
          <a:endParaRPr kumimoji="1" lang="en-US" altLang="ja-JP" sz="1100">
            <a:solidFill>
              <a:sysClr val="windowText" lastClr="000000"/>
            </a:solidFill>
          </a:endParaRPr>
        </a:p>
        <a:p>
          <a:pPr algn="ctr"/>
          <a:r>
            <a:rPr kumimoji="1" lang="ja-JP" altLang="en-US" sz="1100">
              <a:solidFill>
                <a:sysClr val="windowText" lastClr="000000"/>
              </a:solidFill>
            </a:rPr>
            <a:t>費用番号は「人</a:t>
          </a:r>
          <a:r>
            <a:rPr kumimoji="1" lang="en-US" altLang="ja-JP" sz="1100">
              <a:solidFill>
                <a:sysClr val="windowText" lastClr="000000"/>
              </a:solidFill>
            </a:rPr>
            <a:t>(</a:t>
          </a:r>
          <a:r>
            <a:rPr kumimoji="1" lang="ja-JP" altLang="en-US" sz="1100">
              <a:solidFill>
                <a:sysClr val="windowText" lastClr="000000"/>
              </a:solidFill>
            </a:rPr>
            <a:t>役･社</a:t>
          </a:r>
          <a:r>
            <a:rPr kumimoji="1" lang="en-US" altLang="ja-JP" sz="1100">
              <a:solidFill>
                <a:sysClr val="windowText" lastClr="000000"/>
              </a:solidFill>
            </a:rPr>
            <a:t>)</a:t>
          </a:r>
          <a:r>
            <a:rPr kumimoji="1" lang="ja-JP" altLang="en-US" sz="1100">
              <a:solidFill>
                <a:sysClr val="windowText" lastClr="000000"/>
              </a:solidFill>
            </a:rPr>
            <a:t>」、</a:t>
          </a:r>
          <a:endParaRPr kumimoji="1" lang="en-US" altLang="ja-JP" sz="1100">
            <a:solidFill>
              <a:sysClr val="windowText" lastClr="000000"/>
            </a:solidFill>
          </a:endParaRPr>
        </a:p>
        <a:p>
          <a:pPr algn="ctr"/>
          <a:r>
            <a:rPr kumimoji="1" lang="ja-JP" altLang="en-US" sz="1100">
              <a:solidFill>
                <a:sysClr val="windowText" lastClr="000000"/>
              </a:solidFill>
            </a:rPr>
            <a:t>「パート・アルバイト」の</a:t>
          </a:r>
          <a:endParaRPr kumimoji="1" lang="en-US" altLang="ja-JP" sz="1100">
            <a:solidFill>
              <a:sysClr val="windowText" lastClr="000000"/>
            </a:solidFill>
          </a:endParaRPr>
        </a:p>
        <a:p>
          <a:pPr algn="ctr"/>
          <a:r>
            <a:rPr kumimoji="1" lang="ja-JP" altLang="en-US" sz="1100">
              <a:solidFill>
                <a:sysClr val="windowText" lastClr="000000"/>
              </a:solidFill>
            </a:rPr>
            <a:t>費用番号は「人</a:t>
          </a:r>
          <a:r>
            <a:rPr kumimoji="1" lang="en-US" altLang="ja-JP" sz="1100">
              <a:solidFill>
                <a:sysClr val="windowText" lastClr="000000"/>
              </a:solidFill>
            </a:rPr>
            <a:t>(</a:t>
          </a:r>
          <a:r>
            <a:rPr kumimoji="1" lang="ja-JP" altLang="en-US" sz="1100">
              <a:solidFill>
                <a:sysClr val="windowText" lastClr="000000"/>
              </a:solidFill>
            </a:rPr>
            <a:t>ﾊﾟ･ｱ</a:t>
          </a:r>
          <a:r>
            <a:rPr kumimoji="1" lang="en-US" altLang="ja-JP" sz="1100">
              <a:solidFill>
                <a:sysClr val="windowText" lastClr="000000"/>
              </a:solidFill>
            </a:rPr>
            <a:t>)</a:t>
          </a:r>
          <a:r>
            <a:rPr kumimoji="1" lang="ja-JP" altLang="en-US" sz="1100">
              <a:solidFill>
                <a:sysClr val="windowText" lastClr="000000"/>
              </a:solidFill>
            </a:rPr>
            <a:t>」に分けて、</a:t>
          </a:r>
          <a:endParaRPr kumimoji="1" lang="en-US" altLang="ja-JP" sz="1100">
            <a:solidFill>
              <a:sysClr val="windowText" lastClr="000000"/>
            </a:solidFill>
          </a:endParaRPr>
        </a:p>
        <a:p>
          <a:pPr algn="ctr"/>
          <a:r>
            <a:rPr kumimoji="1" lang="ja-JP" altLang="en-US" sz="1100">
              <a:solidFill>
                <a:sysClr val="windowText" lastClr="000000"/>
              </a:solidFill>
            </a:rPr>
            <a:t>人毎に通し番号を振ってください。</a:t>
          </a:r>
          <a:endParaRPr kumimoji="1" lang="en-US" altLang="ja-JP" sz="1100">
            <a:solidFill>
              <a:sysClr val="windowText" lastClr="00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akgp01\&#26032;&#20844;&#31038;&#25991;&#26360;\2005&#26481;&#20140;&#37117;&#12418;&#12398;&#12389;&#12367;&#12426;&#26032;&#38598;&#31309;&#25903;&#25588;&#20107;&#26989;\&#25552;&#20986;&#26360;&#39006;\&#20316;&#26989;&#26085;&#22577;&#38598;&#35336;&#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別時間-入力"/>
      <sheetName val="打ち合わせマトリックス"/>
      <sheetName val="人件費計算"/>
    </sheetNames>
    <sheetDataSet>
      <sheetData sheetId="0">
        <row r="3">
          <cell r="E3">
            <v>1000</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仮説検証費" displayName="仮説検証費" ref="A4:J20" totalsRowCount="1" headerRowDxfId="457" dataDxfId="456" totalsRowDxfId="455">
  <tableColumns count="10">
    <tableColumn id="1" xr3:uid="{00000000-0010-0000-0000-000001000000}" name="番　号" dataDxfId="454" totalsRowDxfId="453">
      <calculatedColumnFormula>ROW()-ROW(仮説検証費[[#Headers],[番　号]])</calculatedColumnFormula>
    </tableColumn>
    <tableColumn id="2" xr3:uid="{00000000-0010-0000-0000-000002000000}" name="件　名" dataDxfId="452" totalsRowDxfId="451"/>
    <tableColumn id="3" xr3:uid="{00000000-0010-0000-0000-000003000000}" name="内　容_x000a__x000a_仕　様" dataDxfId="450" totalsRowDxfId="449"/>
    <tableColumn id="5" xr3:uid="{00000000-0010-0000-0000-000005000000}" name="数量_x000a_(A)" dataDxfId="448" totalsRowDxfId="447" dataCellStyle="桁区切り"/>
    <tableColumn id="10" xr3:uid="{00000000-0010-0000-0000-00000A000000}" name="単位" dataDxfId="446" totalsRowDxfId="445" dataCellStyle="桁区切り"/>
    <tableColumn id="6" xr3:uid="{00000000-0010-0000-0000-000006000000}" name="単価(B)_x000a_（税抜）" totalsRowLabel="合計" dataDxfId="444" totalsRowDxfId="443" dataCellStyle="桁区切り"/>
    <tableColumn id="7" xr3:uid="{00000000-0010-0000-0000-000007000000}" name="助成事業に_x000a_要する経費_x000a_（税込）" totalsRowFunction="sum" dataDxfId="442" totalsRowDxfId="441" dataCellStyle="桁区切り">
      <calculatedColumnFormula>ROUNDDOWN(仮説検証費[[#This Row],[助成対象経費
(A)×(B)
（税抜）]]*1.1,0)</calculatedColumnFormula>
    </tableColumn>
    <tableColumn id="8" xr3:uid="{00000000-0010-0000-0000-000008000000}" name="助成対象経費_x000a_(A)×(B)_x000a_（税抜）" totalsRowFunction="sum" dataDxfId="440" totalsRowDxfId="439" dataCellStyle="桁区切り">
      <calculatedColumnFormula>仮説検証費[[#This Row],[数量
(A)]]*仮説検証費[[#This Row],[単価(B)
（税抜）]]</calculatedColumnFormula>
    </tableColumn>
    <tableColumn id="9" xr3:uid="{00000000-0010-0000-0000-000009000000}" name="委託先_x000a_（予定）" dataDxfId="438" totalsRowDxfId="437"/>
    <tableColumn id="12" xr3:uid="{00000000-0010-0000-0000-00000C000000}" name="列1" dataDxfId="436" totalsRowDxfId="435">
      <calculatedColumnFormula>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calculatedColumnFormula>
    </tableColumn>
  </tableColumns>
  <tableStyleInfo name="テーブル スタイル 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直接人件費ﾊﾟｱ" displayName="直接人件費ﾊﾟｱ" ref="A18:I29" totalsRowShown="0" headerRowDxfId="246" headerRowBorderDxfId="245" tableBorderDxfId="244" totalsRowBorderDxfId="243" headerRowCellStyle="標準 2 2">
  <tableColumns count="9">
    <tableColumn id="1" xr3:uid="{00000000-0010-0000-0900-000001000000}" name="番号" dataDxfId="242"/>
    <tableColumn id="2" xr3:uid="{00000000-0010-0000-0900-000002000000}" name="従事者氏名" dataDxfId="241"/>
    <tableColumn id="4" xr3:uid="{00000000-0010-0000-0900-000004000000}" name="従事内容" dataDxfId="240"/>
    <tableColumn id="5" xr3:uid="{00000000-0010-0000-0900-000005000000}" name="従事時間/日_x000a_(A)" dataDxfId="239"/>
    <tableColumn id="6" xr3:uid="{00000000-0010-0000-0900-000006000000}" name="時給単価(B)" dataDxfId="238"/>
    <tableColumn id="7" xr3:uid="{00000000-0010-0000-0900-000007000000}" name="日額" dataDxfId="237" dataCellStyle="桁区切り"/>
    <tableColumn id="11" xr3:uid="{00000000-0010-0000-0900-00000B000000}" name="日数" dataDxfId="236" dataCellStyle="桁区切り"/>
    <tableColumn id="8" xr3:uid="{00000000-0010-0000-0900-000008000000}" name="助成事業に_x000a_要する経費" dataDxfId="235" dataCellStyle="桁区切り"/>
    <tableColumn id="9" xr3:uid="{00000000-0010-0000-0900-000009000000}" name="助成対象経費_x000a_(A)×(B)" dataDxfId="234" dataCellStyle="桁区切り"/>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3915E59-AB9E-4107-8DF4-5FC9FF0E9FB7}" name="仮説検証費11" displayName="仮説検証費11" ref="A4:J20" totalsRowCount="1" headerRowDxfId="233" dataDxfId="232" totalsRowDxfId="231">
  <tableColumns count="10">
    <tableColumn id="1" xr3:uid="{4DF95B71-4F8D-48F8-810A-EC7936E31757}" name="番　号" dataDxfId="230" totalsRowDxfId="229">
      <calculatedColumnFormula>ROW()-ROW(仮説検証費11[[#Headers],[番　号]])</calculatedColumnFormula>
    </tableColumn>
    <tableColumn id="2" xr3:uid="{28030294-0D9C-4E9C-90FF-0D494D81B4D2}" name="件　名" dataDxfId="228" totalsRowDxfId="227"/>
    <tableColumn id="3" xr3:uid="{C0C89FA2-2341-4CD2-BD22-B7F01BBAA47E}" name="内　容_x000a__x000a_仕　様" dataDxfId="226" totalsRowDxfId="225"/>
    <tableColumn id="5" xr3:uid="{0FED64C5-A2B6-4DA1-845B-A31A801D47D7}" name="数量_x000a_(A)" dataDxfId="224" totalsRowDxfId="223" dataCellStyle="桁区切り"/>
    <tableColumn id="10" xr3:uid="{0AC7F64F-692A-4659-B3DD-75F5AF1EBF21}" name="単位" dataDxfId="222" totalsRowDxfId="221" dataCellStyle="桁区切り"/>
    <tableColumn id="6" xr3:uid="{E88A02D8-C386-4CB0-9A5B-EE4489C26B14}" name="単価(B)_x000a_（税抜）" totalsRowLabel="合計" dataDxfId="220" totalsRowDxfId="219" dataCellStyle="桁区切り" totalsRowCellStyle="桁区切り"/>
    <tableColumn id="7" xr3:uid="{7E24D948-B49D-40C1-8ABE-2E76CAF4D7B6}" name="助成事業に_x000a_要する経費_x000a_（税込）" totalsRowFunction="sum" dataDxfId="218" totalsRowDxfId="217" dataCellStyle="桁区切り" totalsRowCellStyle="桁区切り">
      <calculatedColumnFormula>ROUNDDOWN(仮説検証費11[[#This Row],[助成対象経費
(A)×(B)
（税抜）]]*1.1,0)</calculatedColumnFormula>
    </tableColumn>
    <tableColumn id="8" xr3:uid="{71D11C4D-6FD5-484A-8E52-16E76220F775}" name="助成対象経費_x000a_(A)×(B)_x000a_（税抜）" totalsRowFunction="sum" dataDxfId="216" totalsRowDxfId="215" dataCellStyle="桁区切り" totalsRowCellStyle="桁区切り">
      <calculatedColumnFormula>仮説検証費11[[#This Row],[数量
(A)]]*仮説検証費11[[#This Row],[単価(B)
（税抜）]]</calculatedColumnFormula>
    </tableColumn>
    <tableColumn id="9" xr3:uid="{80D2FFF1-C96F-4412-96D4-880CAFD5DEE4}" name="委託先_x000a_（予定）" dataDxfId="214" totalsRowDxfId="213"/>
    <tableColumn id="12" xr3:uid="{0E85357A-51C4-41BD-8C33-21249582B756}" name="列1" dataDxfId="212" totalsRowDxfId="211">
      <calculatedColumnFormula>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E18801A-96ED-489D-8ABF-2FD95E51EC3B}" name="設備等導入費13" displayName="設備等導入費13" ref="A4:L20" totalsRowCount="1" headerRowDxfId="210" dataDxfId="209" totalsRowDxfId="208">
  <tableColumns count="12">
    <tableColumn id="1" xr3:uid="{514C378E-D8D8-40C9-A4ED-4D134418D6DB}" name="番　号" dataDxfId="207" totalsRowDxfId="206">
      <calculatedColumnFormula>ROW()-ROW(設備等導入費13[[#Headers],[番　号]])</calculatedColumnFormula>
    </tableColumn>
    <tableColumn id="2" xr3:uid="{48AD861C-5161-47EA-97A5-1DA42EE4D8AA}" name="品　名" dataDxfId="205" totalsRowDxfId="204"/>
    <tableColumn id="4" xr3:uid="{C50D9223-CFE9-4325-B9B7-A7D5B5ACD6EB}" name="用　途" dataDxfId="203" totalsRowDxfId="202"/>
    <tableColumn id="10" xr3:uid="{DDE46613-7937-41C4-85AF-34084A0C4DBF}" name="調達方法" dataDxfId="201" totalsRowDxfId="200"/>
    <tableColumn id="11" xr3:uid="{BE86DD98-FFE3-4B6B-A954-E12A9F108B4A}" name="設置期間_x000a_（月数）_x000a_※リース・_x000a_レンタルのみ" dataDxfId="199" totalsRowDxfId="198"/>
    <tableColumn id="5" xr3:uid="{1D2E0093-E53A-42F0-8187-C9DA62C93B6F}" name="数量(A)" dataDxfId="197" totalsRowDxfId="196" dataCellStyle="桁区切り"/>
    <tableColumn id="13" xr3:uid="{644B99A1-693A-4CB3-B17C-FC35BDDEF6A2}" name="単位" dataDxfId="195" totalsRowDxfId="194" dataCellStyle="桁区切り"/>
    <tableColumn id="6" xr3:uid="{069649F0-739B-406C-B319-E9B8A2CC0DB3}" name="購入単価_x000a_又は_x000a_リース料等の月額（税抜）_x000a_(B)" totalsRowLabel="計" dataDxfId="193" totalsRowDxfId="192" dataCellStyle="桁区切り"/>
    <tableColumn id="7" xr3:uid="{735BE773-6AF2-4854-8DA3-4DE3A3870817}" name="助成事業に_x000a_要する経費_x000a_（税込）" totalsRowFunction="sum" dataDxfId="191" totalsRowDxfId="190" dataCellStyle="桁区切り">
      <calculatedColumnFormula>ROUNDDOWN(設備等導入費13[[#This Row],[助成対象経費
(B)×ﾘｰｽ月数×(A)
（税抜）]]*1.1,0)</calculatedColumnFormula>
    </tableColumn>
    <tableColumn id="8" xr3:uid="{3D5D9AFA-B0EF-425A-8984-9670D1ADEB59}" name="助成対象経費_x000a_(B)×ﾘｰｽ月数×(A)_x000a_（税抜）" totalsRowFunction="sum" dataDxfId="189" totalsRowDxfId="188" dataCellStyle="桁区切り">
      <calculatedColumnFormula>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calculatedColumnFormula>
    </tableColumn>
    <tableColumn id="9" xr3:uid="{A5F5B7BC-D164-4486-A7C8-E5835E69763E}" name="リース・_x000a_レンタル先_x000a_及び_x000a_購入企業名      " dataDxfId="187" totalsRowDxfId="186"/>
    <tableColumn id="12" xr3:uid="{60FB3D11-4D39-4690-B9B6-D7105E3035E9}" name="列1" dataDxfId="185" totalsRowDxfId="184">
      <calculatedColumnFormula>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C3D7B82-9700-41C6-958F-193D196A6349}" name="テストマーケティング費14" displayName="テストマーケティング費14" ref="A3:J19" totalsRowCount="1" headerRowDxfId="183" dataDxfId="182" totalsRowDxfId="181">
  <tableColumns count="10">
    <tableColumn id="1" xr3:uid="{B7D8D157-E21A-4823-B3B1-F7B3B6893A77}" name="番　号" dataDxfId="180" totalsRowDxfId="179">
      <calculatedColumnFormula>ROW()-ROW(テストマーケティング費14[[#Headers],[番　号]])</calculatedColumnFormula>
    </tableColumn>
    <tableColumn id="2" xr3:uid="{6AF9FE05-F594-4D7B-B5FE-99F816F38623}" name="件　名" dataDxfId="178" totalsRowDxfId="177"/>
    <tableColumn id="4" xr3:uid="{FC3B3D68-3877-473E-A31D-002D838AF075}" name="内　容" dataDxfId="176" totalsRowDxfId="175"/>
    <tableColumn id="5" xr3:uid="{534B6D43-E692-4C9F-AED1-B9AE80158782}" name="数量(A)" dataDxfId="174" totalsRowDxfId="173" dataCellStyle="桁区切り"/>
    <tableColumn id="13" xr3:uid="{86382D49-3ECF-41AB-A0ED-81D49BB1D9C4}" name="単位" dataDxfId="172" totalsRowDxfId="171" dataCellStyle="桁区切り"/>
    <tableColumn id="6" xr3:uid="{77CE86D2-6A1B-457E-8701-9B8DE18491AB}" name="単価（税抜）_x000a_(B)" totalsRowLabel="計" dataDxfId="170" totalsRowDxfId="169" dataCellStyle="桁区切り"/>
    <tableColumn id="7" xr3:uid="{3E8E8896-2384-447F-9E91-FE30433E6205}" name="助成事業に_x000a_要する経費_x000a_（税込）" totalsRowFunction="sum" dataDxfId="168" totalsRowDxfId="167" dataCellStyle="桁区切り">
      <calculatedColumnFormula>ROUNDDOWN(テストマーケティング費14[[#This Row],[助成対象経費
(B)×(A)
（税抜）]]*1.1,0)</calculatedColumnFormula>
    </tableColumn>
    <tableColumn id="8" xr3:uid="{FB4B5362-DD10-4AF1-8210-FDFD3C38FF8E}" name="助成対象経費_x000a_(B)×(A)_x000a_（税抜）" totalsRowFunction="sum" dataDxfId="166" totalsRowDxfId="165" dataCellStyle="桁区切り">
      <calculatedColumnFormula>テストマーケティング費14[[#This Row],[数量(A)]]*テストマーケティング費14[[#This Row],[単価（税抜）
(B)]]</calculatedColumnFormula>
    </tableColumn>
    <tableColumn id="9" xr3:uid="{C8AF324D-D57D-49E5-92F9-CBDA9931B4A1}" name="委託先_x000a_（予定） " dataDxfId="164" totalsRowDxfId="163"/>
    <tableColumn id="12" xr3:uid="{8B9DDE3A-C185-46C8-BBE7-3251E04AA3D7}" name="列1" dataDxfId="162" totalsRowDxfId="161">
      <calculatedColumnFormula>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calculatedColumnFormula>
    </tableColumn>
  </tableColumns>
  <tableStyleInfo name="テーブル スタイル 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420D4D0-765E-442B-8398-B01E5B71D91F}" name="委託外注費15" displayName="委託外注費15" ref="A3:J19" totalsRowCount="1" headerRowDxfId="160" dataDxfId="159" totalsRowDxfId="158">
  <tableColumns count="10">
    <tableColumn id="1" xr3:uid="{0D40699C-1A2E-4903-8D18-C34510D80C93}" name="番　号" dataDxfId="157" totalsRowDxfId="156">
      <calculatedColumnFormula>ROW()-ROW(委託外注費15[[#Headers],[番　号]])</calculatedColumnFormula>
    </tableColumn>
    <tableColumn id="2" xr3:uid="{83BB53E8-8435-4D60-91C4-09A19A609785}" name="件　名" dataDxfId="155" totalsRowDxfId="154"/>
    <tableColumn id="3" xr3:uid="{04DC33B6-D734-4BED-AA1E-34462E4517D4}" name="内　容_x000a__x000a_仕　様" dataDxfId="153" totalsRowDxfId="152"/>
    <tableColumn id="5" xr3:uid="{0B526A65-B10A-4122-B9D1-C84AABFAD9BE}" name="数量_x000a_(A)" dataDxfId="151" totalsRowDxfId="150" dataCellStyle="桁区切り"/>
    <tableColumn id="10" xr3:uid="{881DF1EF-CB56-48A0-8599-2CD3FF6DB498}" name="単位" dataDxfId="149" totalsRowDxfId="148" dataCellStyle="桁区切り"/>
    <tableColumn id="6" xr3:uid="{FEB1258C-9943-47C8-836E-EDE9C61FFEB3}" name="単価(B)_x000a_（税抜）" totalsRowLabel="合計" dataDxfId="147" totalsRowDxfId="146" dataCellStyle="桁区切り"/>
    <tableColumn id="7" xr3:uid="{B7C490A5-C5D5-45DF-BF9A-7DF4D48E8E71}" name="助成事業に_x000a_要する経費_x000a_（税込）" totalsRowFunction="sum" dataDxfId="145" totalsRowDxfId="144" dataCellStyle="桁区切り">
      <calculatedColumnFormula>ROUNDDOWN(委託外注費15[[#This Row],[助成対象経費
(A)×(B)
（税抜）]]*1.1,0)</calculatedColumnFormula>
    </tableColumn>
    <tableColumn id="8" xr3:uid="{8B260DB5-C965-472B-BCE9-BDE8588C332E}" name="助成対象経費_x000a_(A)×(B)_x000a_（税抜）" totalsRowFunction="sum" dataDxfId="143" totalsRowDxfId="142" dataCellStyle="桁区切り">
      <calculatedColumnFormula>委託外注費15[[#This Row],[数量
(A)]]*委託外注費15[[#This Row],[単価(B)
（税抜）]]</calculatedColumnFormula>
    </tableColumn>
    <tableColumn id="9" xr3:uid="{AFB13A90-6C2F-4B47-95C2-8A104670536A}" name="委託先_x000a_（予定）" dataDxfId="141" totalsRowDxfId="140"/>
    <tableColumn id="12" xr3:uid="{C0D95798-D946-4B0D-AF3E-5E6F141A4076}" name="列1" dataDxfId="139" totalsRowDxfId="138">
      <calculatedColumnFormula>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calculatedColumnFormula>
    </tableColumn>
  </tableColumns>
  <tableStyleInfo name="テーブル スタイル 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CE09633-8502-465B-9702-B981512F650F}" name="原材料・副資材費16" displayName="原材料・副資材費16" ref="A3:K19" totalsRowCount="1" headerRowDxfId="137" dataDxfId="136" totalsRowDxfId="135">
  <autoFilter ref="A3:K18" xr:uid="{00000000-0009-0000-0100-000002000000}"/>
  <tableColumns count="11">
    <tableColumn id="1" xr3:uid="{8982DF81-2AF8-4FDD-86E3-74DE27302681}" name="番　号" dataDxfId="134" totalsRowDxfId="133">
      <calculatedColumnFormula>ROW()-ROW(原材料・副資材費16[[#Headers],[番　号]])</calculatedColumnFormula>
    </tableColumn>
    <tableColumn id="2" xr3:uid="{BAA8C9E9-76EF-4BD6-8841-7C829F68DDA1}" name="品　名" dataDxfId="132" totalsRowDxfId="131"/>
    <tableColumn id="3" xr3:uid="{3458F380-410F-4C6A-896C-E28316C6D99D}" name="仕　様" dataDxfId="130" totalsRowDxfId="129"/>
    <tableColumn id="4" xr3:uid="{90BC9D03-5F16-44A6-B3BE-BA7D76463AC1}" name="用　途" dataDxfId="128" totalsRowDxfId="127"/>
    <tableColumn id="5" xr3:uid="{9BA063D6-8086-4897-9F27-06BB5B226919}" name="数量_x000a_(A)" dataDxfId="126" totalsRowDxfId="125" dataCellStyle="桁区切り"/>
    <tableColumn id="10" xr3:uid="{64C093F7-D378-4033-B95C-97B496B4BBBF}" name="単位" dataDxfId="124" totalsRowDxfId="123" dataCellStyle="桁区切り"/>
    <tableColumn id="6" xr3:uid="{3C68AE34-C61E-48EA-96D0-F5DE3889EBAA}" name="単価(B)_x000a_（税抜）" totalsRowLabel="計" dataDxfId="122" totalsRowDxfId="121" dataCellStyle="桁区切り"/>
    <tableColumn id="7" xr3:uid="{F350CA54-50F6-4D93-AE9A-E71E1668C8AB}" name="助成事業に_x000a_要する経費_x000a_（税込）" totalsRowFunction="sum" dataDxfId="120" totalsRowDxfId="119" dataCellStyle="桁区切り">
      <calculatedColumnFormula>ROUNDDOWN(原材料・副資材費16[[#This Row],[助成対象経費
(A)×(B)
（税抜）]]*1.1,0)</calculatedColumnFormula>
    </tableColumn>
    <tableColumn id="8" xr3:uid="{A78CC532-7A5D-4BAE-89C4-E90CA4046891}" name="助成対象経費_x000a_(A)×(B)_x000a_（税抜）" totalsRowFunction="sum" dataDxfId="118" totalsRowDxfId="117" dataCellStyle="桁区切り">
      <calculatedColumnFormula>原材料・副資材費16[[#This Row],[数量
(A)]]*原材料・副資材費16[[#This Row],[単価(B)
（税抜）]]</calculatedColumnFormula>
    </tableColumn>
    <tableColumn id="9" xr3:uid="{C3B18E9C-BFBC-4759-9DF4-CD966D6C83BB}" name="購入企業名" dataDxfId="116" totalsRowDxfId="115"/>
    <tableColumn id="12" xr3:uid="{BED5C879-C285-4668-A778-E56EF2601713}" name="列1" dataDxfId="114" totalsRowDxfId="113">
      <calculatedColumnFormula>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calculatedColumnFormula>
    </tableColumn>
  </tableColumns>
  <tableStyleInfo name="テーブル スタイル 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0E5F23C-D83E-4227-80C6-549476AD3AAB}" name="展示会等参加費17" displayName="展示会等参加費17" ref="A3:K19" totalsRowCount="1" headerRowDxfId="112" dataDxfId="111" totalsRowDxfId="110" dataCellStyle="桁区切り">
  <tableColumns count="11">
    <tableColumn id="1" xr3:uid="{E145F9BE-542D-4F7F-BC92-2EFAF4B3EF02}" name="番号" totalsRowLabel="計" dataDxfId="109" totalsRowDxfId="108">
      <calculatedColumnFormula>ROW()-ROW(展示会等参加費17[[#Headers],[番号]])</calculatedColumnFormula>
    </tableColumn>
    <tableColumn id="2" xr3:uid="{62591C97-D1CD-4F05-ADFD-C16C9694CD79}" name="展示会名" dataDxfId="107" totalsRowDxfId="106"/>
    <tableColumn id="11" xr3:uid="{9CF37C2B-E810-42FB-A66F-B5C3577A4AB8}" name="開催期間・_x000a_会場" dataDxfId="105" totalsRowDxfId="104"/>
    <tableColumn id="3" xr3:uid="{723E33C4-46A0-4F04-BC5C-B1C67D8881DC}" name="経費目" dataDxfId="103" totalsRowDxfId="102"/>
    <tableColumn id="5" xr3:uid="{39CA339D-73A7-4876-B844-5B5902AFB358}" name="数量_x000a_(A)" dataDxfId="101" totalsRowDxfId="100"/>
    <tableColumn id="12" xr3:uid="{6E8C305D-5D4B-4F3F-B3B4-3F540CAC47F8}" name="単位" dataDxfId="99" totalsRowDxfId="98"/>
    <tableColumn id="6" xr3:uid="{0F656A4E-855A-4BFC-9BD5-8DFAB1E5B21D}" name="単価_x000a_（税抜、B）" dataDxfId="97" totalsRowDxfId="96" dataCellStyle="桁区切り"/>
    <tableColumn id="7" xr3:uid="{D0C425B9-D935-43AF-AC47-E7A7DDE49A8D}" name="助成事業に_x000a_要する経費_x000a_（税込）" totalsRowFunction="sum" dataDxfId="95" totalsRowDxfId="94" dataCellStyle="桁区切り">
      <calculatedColumnFormula>ROUNDDOWN(展示会等参加費17[[#This Row],[助成
対象経費
(A)×(B)]]*1.1,0)</calculatedColumnFormula>
    </tableColumn>
    <tableColumn id="8" xr3:uid="{13086D36-E7D8-4048-8870-82CC91C5882D}" name="助成_x000a_対象経費_x000a_(A)×(B)" totalsRowFunction="sum" dataDxfId="93" totalsRowDxfId="92" dataCellStyle="桁区切り">
      <calculatedColumnFormula>展示会等参加費17[[#This Row],[数量
(A)]]*展示会等参加費17[[#This Row],[単価
（税抜、B）]]</calculatedColumnFormula>
    </tableColumn>
    <tableColumn id="9" xr3:uid="{A5F69A87-0001-4869-8D88-7FC7B32E5793}" name="支払予定先     " dataDxfId="91" totalsRowDxfId="90"/>
    <tableColumn id="10" xr3:uid="{0FE2ECE8-6447-49FB-88AB-14FA44D67A6B}" name="列1" dataDxfId="89" totalsRowDxfId="88">
      <calculatedColumnFormula>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calculatedColumnFormula>
    </tableColumn>
  </tableColumns>
  <tableStyleInfo name="テーブル スタイル 4 7"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5974307-18EB-428A-8838-64DF28A41477}" name="広告費_18" displayName="広告費_18" ref="A3:J14" totalsRowCount="1" headerRowDxfId="87" dataDxfId="86" totalsRowDxfId="85">
  <tableColumns count="10">
    <tableColumn id="1" xr3:uid="{B8C97BBF-CECD-42E8-92E5-FF48E15139CE}" name="番　号" dataDxfId="84" totalsRowDxfId="83">
      <calculatedColumnFormula>ROW()-ROW(広告費_18[[#Headers],[番　号]])</calculatedColumnFormula>
    </tableColumn>
    <tableColumn id="2" xr3:uid="{696111CB-52FF-49EF-AC76-DC3040ECFEEE}" name="掲載媒体又は制作物" dataDxfId="82" totalsRowDxfId="81"/>
    <tableColumn id="4" xr3:uid="{546CBF2E-0D66-4A68-8A33-DE3A205E9849}" name="内容及び仕様" dataDxfId="80" totalsRowDxfId="79"/>
    <tableColumn id="5" xr3:uid="{A754C4AA-784A-485F-AAC5-34C525A31CD8}" name="数量_x000a_(A)" dataDxfId="78" totalsRowDxfId="77" dataCellStyle="桁区切り"/>
    <tableColumn id="10" xr3:uid="{32E70A10-8AD9-450A-836A-7E7F7D2C742B}" name="単位" dataDxfId="76" totalsRowDxfId="75" dataCellStyle="桁区切り"/>
    <tableColumn id="6" xr3:uid="{1D52AC22-47F9-4979-BCF3-06C92B4D293C}" name="単価(B)_x000a_（税抜）" totalsRowLabel="計" dataDxfId="74" totalsRowDxfId="73" dataCellStyle="桁区切り"/>
    <tableColumn id="7" xr3:uid="{16D28039-D9AC-4F2F-B27D-9760068C85B9}" name="助成事業に_x000a_要する経費_x000a_（税込）" totalsRowFunction="sum" dataDxfId="72" totalsRowDxfId="71" dataCellStyle="桁区切り">
      <calculatedColumnFormula>ROUNDDOWN(広告費_18[[#This Row],[助成対象経費
(A)×(B)
（税抜）]]*1.1,0)</calculatedColumnFormula>
    </tableColumn>
    <tableColumn id="8" xr3:uid="{53BBDD54-4F77-461D-931F-CE8366F2A3E4}" name="助成対象経費_x000a_(A)×(B)_x000a_（税抜）" totalsRowFunction="sum" dataDxfId="70" totalsRowDxfId="69" dataCellStyle="桁区切り">
      <calculatedColumnFormula>広告費_18[[#This Row],[数量
(A)]]*広告費_18[[#This Row],[単価(B)
（税抜）]]</calculatedColumnFormula>
    </tableColumn>
    <tableColumn id="9" xr3:uid="{B20CCEFF-9804-4BD8-8BCB-7987260914BA}" name="委託先_x000a_（予定）" dataDxfId="68" totalsRowDxfId="67"/>
    <tableColumn id="12" xr3:uid="{FB71BBFD-677E-4AC8-9C29-53958D4A5887}" name="列1" dataDxfId="66" totalsRowDxfId="65">
      <calculatedColumnFormula>IF(OR(AND(広告費_18[[#This Row],[掲載媒体又は制作物]]="",広告費_18[[#This Row],[内容及び仕様]]="",広告費_18[[#This Row],[数量
(A)]]="",広告費_18[[#This Row],[単位]]="",広告費_18[[#This Row],[単価(B)
（税抜）]]="",広告費_18[[#This Row],[委託先
（予定）]]=""),
          AND(広告費_18[[#This Row],[掲載媒体又は制作物]]&lt;&gt;"",広告費_18[[#This Row],[内容及び仕様]]&lt;&gt;"",広告費_18[[#This Row],[数量
(A)]]&lt;&gt;"",広告費_18[[#This Row],[単位]]&lt;&gt;"",広告費_18[[#This Row],[単価(B)
（税抜）]]&lt;&gt;"",広告費_18[[#This Row],[委託先
（予定）]]&lt;&gt;"")),
    "",
    "←全ての項目を入力してください。")</calculatedColumnFormula>
    </tableColumn>
  </tableColumns>
  <tableStyleInfo name="テーブル スタイル 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700786A-92C5-4142-A62E-B65326CEBE78}" name="ECサイト出店19" displayName="ECサイト出店19" ref="A3:H9" totalsRowCount="1" headerRowDxfId="64" dataDxfId="63" totalsRowDxfId="62">
  <tableColumns count="8">
    <tableColumn id="1" xr3:uid="{610D029B-7F50-4717-8B83-4E4CAB269F45}" name="番　号" dataDxfId="61" totalsRowDxfId="60">
      <calculatedColumnFormula>ROW()-ROW(ECサイト出店19[[#Headers],[番　号]])</calculatedColumnFormula>
    </tableColumn>
    <tableColumn id="2" xr3:uid="{2AE7C2F7-3A1D-40FA-A21E-F41E47C1AA33}" name="ＥＣサイト名" dataDxfId="59" totalsRowDxfId="58"/>
    <tableColumn id="4" xr3:uid="{48F775C6-588A-465B-B75A-FD7721F6D2C8}" name="EC運営者HP" dataDxfId="57" totalsRowDxfId="56"/>
    <tableColumn id="6" xr3:uid="{D96B980D-2224-4473-812E-A108210A6688}" name="料金_x000a_（税抜）" totalsRowLabel="計" dataDxfId="55" totalsRowDxfId="54" dataCellStyle="桁区切り"/>
    <tableColumn id="7" xr3:uid="{A11EEB6C-0C8F-4967-BDAC-2754AD588E32}" name="助成事業に_x000a_要する経費_x000a_（税込）" totalsRowFunction="sum" dataDxfId="53" totalsRowDxfId="52" dataCellStyle="桁区切り">
      <calculatedColumnFormula>ROUNDDOWN(ECサイト出店19[[#This Row],[助成対象経費
（税抜）]]*1.1,0)</calculatedColumnFormula>
    </tableColumn>
    <tableColumn id="8" xr3:uid="{004DF78B-1F6E-4FC1-AFF1-0532D5697DC6}" name="助成対象経費_x000a_（税抜）" totalsRowFunction="sum" dataDxfId="51" totalsRowDxfId="50" dataCellStyle="桁区切り">
      <calculatedColumnFormula>ECサイト出店19[[#This Row],[料金
（税抜）]]</calculatedColumnFormula>
    </tableColumn>
    <tableColumn id="9" xr3:uid="{71B8D845-0E24-435F-8EE5-804113239E19}" name="契約先" dataDxfId="49" totalsRowDxfId="48"/>
    <tableColumn id="12" xr3:uid="{F426D794-4116-4AC6-9DC3-E7800A9C8CED}" name="列1" dataDxfId="47" totalsRowDxfId="46">
      <calculatedColumnFormula>IF(OR(AND(ECサイト出店19[[#This Row],[ＥＣサイト名]]="",ECサイト出店19[[#This Row],[EC運営者HP]]="",ECサイト出店19[[#This Row],[料金
（税抜）]]="",ECサイト出店19[[#This Row],[契約先]]=""),
          AND(ECサイト出店19[[#This Row],[ＥＣサイト名]]&lt;&gt;"",ECサイト出店19[[#This Row],[EC運営者HP]]&lt;&gt;"",ECサイト出店19[[#This Row],[料金
（税抜）]]&lt;&gt;"",ECサイト出店19[[#This Row],[契約先]]&lt;&gt;"")),
    "",
    "←全ての項目を入力してください。")</calculatedColumnFormula>
    </tableColumn>
  </tableColumns>
  <tableStyleInfo name="テーブル スタイル 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A972ECC-1FFB-4367-A9FA-21DD6483E04D}" name="直接人件費役社20" displayName="直接人件費役社20" ref="A4:J15" totalsRowCount="1" headerRowDxfId="45" dataDxfId="44" totalsRowDxfId="43">
  <tableColumns count="10">
    <tableColumn id="1" xr3:uid="{8BFA68D2-CCBF-4342-98BB-F7C1F9FA11E3}" name="番号" dataDxfId="42" totalsRowDxfId="41">
      <calculatedColumnFormula>ROW()-ROW(直接人件費役社20[[#Headers],[番号]])</calculatedColumnFormula>
    </tableColumn>
    <tableColumn id="2" xr3:uid="{9F90C7A5-6028-4717-BC82-5EADE2FA1CCB}" name="従事者氏名" dataDxfId="40" totalsRowDxfId="39"/>
    <tableColumn id="3" xr3:uid="{6D0995E1-2810-4D31-9329-06ECA5BDC16E}" name="所属部門" dataDxfId="38" totalsRowDxfId="37"/>
    <tableColumn id="9" xr3:uid="{BEB4C9A8-FFA4-428C-AFA5-63BD610B3D8C}" name="雇用形態" dataDxfId="36" totalsRowDxfId="35"/>
    <tableColumn id="4" xr3:uid="{9A3DD6AA-220F-4311-8B59-CB1B8EC69870}" name="従事内容" dataDxfId="34" totalsRowDxfId="33"/>
    <tableColumn id="10" xr3:uid="{AD3560E6-12D4-4EE2-9A5A-596F87F9EF80}" name="従事時間_x000a_(A)" dataDxfId="32" totalsRowDxfId="31" dataCellStyle="桁区切り"/>
    <tableColumn id="5" xr3:uid="{7AF1135A-1BA9-4437-A7EB-4E75790F8BFF}" name="単価(B)_x000a_(税抜)" totalsRowLabel="計" dataDxfId="30" totalsRowDxfId="29" dataCellStyle="桁区切り"/>
    <tableColumn id="7" xr3:uid="{C8416A07-856B-4ECF-B100-0921B969384C}" name="助成事業に_x000a_要する経費" totalsRowFunction="sum" dataDxfId="28" totalsRowDxfId="27" dataCellStyle="桁区切り">
      <calculatedColumnFormula>直接人件費役社20[[#This Row],[助成対象経費
(A)×(B)]]*1</calculatedColumnFormula>
    </tableColumn>
    <tableColumn id="8" xr3:uid="{BCF1A3E2-9E9F-4978-AE88-66D7855C5DDD}" name="助成対象経費_x000a_(A)×(B)" totalsRowFunction="sum" dataDxfId="26" totalsRowDxfId="25" dataCellStyle="桁区切り">
      <calculatedColumnFormula>IF(直接人件費役社20[[#This Row],[従事時間
(A)]]&gt;2700,2700*直接人件費役社20[[#This Row],[単価(B)
(税抜)]],直接人件費役社20[[#This Row],[従事時間
(A)]]*直接人件費役社20[[#This Row],[単価(B)
(税抜)]])</calculatedColumnFormula>
    </tableColumn>
    <tableColumn id="12" xr3:uid="{53F260A5-6561-4C8F-96C1-B6A44E4A8293}" name="列1" dataDxfId="24" totalsRowDxfId="23">
      <calculatedColumnFormula>IF(OR(AND(直接人件費役社20[[#This Row],[従事者氏名]]="",直接人件費役社20[[#This Row],[所属部門]]="",直接人件費役社20[[#This Row],[従事内容]]="",直接人件費役社20[[#This Row],[従事時間
(A)]]="",直接人件費役社20[[#This Row],[単価(B)
(税抜)]]="",直接人件費役社20[[#This Row],[雇用形態]]=""),
          AND(直接人件費役社20[[#This Row],[従事者氏名]]&lt;&gt;"",直接人件費役社20[[#This Row],[所属部門]]&lt;&gt;"",直接人件費役社20[[#This Row],[従事内容]]&lt;&gt;"",直接人件費役社20[[#This Row],[従事時間
(A)]]&lt;&gt;"",直接人件費役社20[[#This Row],[単価(B)
(税抜)]]&lt;&gt;"",直接人件費役社20[[#This Row],[雇用形態]]&lt;&gt;"")),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設備等導入費" displayName="設備等導入費" ref="A4:L20" totalsRowCount="1" headerRowDxfId="434" dataDxfId="433" totalsRowDxfId="432">
  <tableColumns count="12">
    <tableColumn id="1" xr3:uid="{00000000-0010-0000-0100-000001000000}" name="番　号" dataDxfId="431" totalsRowDxfId="430">
      <calculatedColumnFormula>ROW()-ROW(設備等導入費[[#Headers],[番　号]])</calculatedColumnFormula>
    </tableColumn>
    <tableColumn id="2" xr3:uid="{00000000-0010-0000-0100-000002000000}" name="品　名" dataDxfId="429" totalsRowDxfId="428"/>
    <tableColumn id="4" xr3:uid="{00000000-0010-0000-0100-000004000000}" name="用　途" dataDxfId="427" totalsRowDxfId="426"/>
    <tableColumn id="10" xr3:uid="{00000000-0010-0000-0100-00000A000000}" name="調達方法" dataDxfId="425" totalsRowDxfId="424"/>
    <tableColumn id="11" xr3:uid="{00000000-0010-0000-0100-00000B000000}" name="設置期間_x000a_（月数）_x000a_※リース・_x000a_レンタルのみ" dataDxfId="423" totalsRowDxfId="422"/>
    <tableColumn id="5" xr3:uid="{00000000-0010-0000-0100-000005000000}" name="数量(A)" dataDxfId="421" totalsRowDxfId="420" dataCellStyle="桁区切り"/>
    <tableColumn id="13" xr3:uid="{00000000-0010-0000-0100-00000D000000}" name="単位" dataDxfId="419" totalsRowDxfId="418" dataCellStyle="桁区切り"/>
    <tableColumn id="6" xr3:uid="{00000000-0010-0000-0100-000006000000}" name="購入単価_x000a_又は_x000a_リース料等の月額（税抜）_x000a_(B)" totalsRowLabel="計" dataDxfId="417" totalsRowDxfId="416" dataCellStyle="桁区切り"/>
    <tableColumn id="7" xr3:uid="{00000000-0010-0000-0100-000007000000}" name="助成事業に_x000a_要する経費_x000a_（税込）" totalsRowFunction="sum" dataDxfId="415" totalsRowDxfId="414" dataCellStyle="桁区切り">
      <calculatedColumnFormula>ROUNDDOWN(設備等導入費[[#This Row],[助成対象経費
(B)×ﾘｰｽ月数×(A)
（税抜）]]*1.1,0)</calculatedColumnFormula>
    </tableColumn>
    <tableColumn id="8" xr3:uid="{00000000-0010-0000-0100-000008000000}" name="助成対象経費_x000a_(B)×ﾘｰｽ月数×(A)_x000a_（税抜）" totalsRowFunction="sum" dataDxfId="413" totalsRowDxfId="412" dataCellStyle="桁区切り">
      <calculatedColumnFormula>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calculatedColumnFormula>
    </tableColumn>
    <tableColumn id="9" xr3:uid="{00000000-0010-0000-0100-000009000000}" name="リース・_x000a_レンタル先_x000a_及び_x000a_購入企業名      " dataDxfId="411" totalsRowDxfId="410"/>
    <tableColumn id="12" xr3:uid="{00000000-0010-0000-0100-00000C000000}" name="列1" dataDxfId="409" totalsRowDxfId="408">
      <calculatedColumnFormula>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C82CF12-EFB2-453C-8A2E-D2F7A8AE8EB3}" name="直接人件費ﾊﾟｱ21" displayName="直接人件費ﾊﾟｱ21" ref="A18:I29" totalsRowShown="0" headerRowDxfId="22" headerRowBorderDxfId="21" tableBorderDxfId="20" totalsRowBorderDxfId="19" headerRowCellStyle="標準 2 2">
  <tableColumns count="9">
    <tableColumn id="1" xr3:uid="{9FBCE8E5-B103-4CF5-B433-01CFC2BC6645}" name="番号" dataDxfId="18"/>
    <tableColumn id="2" xr3:uid="{B75BFE03-0FE8-4FFE-855A-F795058EBE78}" name="従事者氏名" dataDxfId="17"/>
    <tableColumn id="4" xr3:uid="{1D617C60-16C5-4A63-825E-51E6AFFF9D2D}" name="従事内容" dataDxfId="16"/>
    <tableColumn id="5" xr3:uid="{973DF36E-B753-4082-A381-261550E44252}" name="従事時間/日_x000a_(A)" dataDxfId="15"/>
    <tableColumn id="6" xr3:uid="{76DEB876-FFCF-4B4E-A56E-62D366231917}" name="時給単価(B)" dataDxfId="14"/>
    <tableColumn id="7" xr3:uid="{BC6FD407-8715-4427-B617-07452C4E0240}" name="日額" dataDxfId="13" dataCellStyle="桁区切り"/>
    <tableColumn id="11" xr3:uid="{DCDD9F84-FA88-4740-BBF5-C1077D2B99D0}" name="日数" dataDxfId="12" dataCellStyle="桁区切り"/>
    <tableColumn id="8" xr3:uid="{105BE2B1-51CD-4917-B91E-BCF44388B210}" name="助成事業に_x000a_要する経費" dataDxfId="11" dataCellStyle="桁区切り"/>
    <tableColumn id="9" xr3:uid="{6E55A1DB-E1FE-4703-B692-11796113BC16}" name="助成対象経費_x000a_(A)×(B)" dataDxfId="10" dataCellStyle="桁区切り"/>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テストマーケティング費" displayName="テストマーケティング費" ref="A3:J19" totalsRowCount="1" headerRowDxfId="407" dataDxfId="406" totalsRowDxfId="405">
  <tableColumns count="10">
    <tableColumn id="1" xr3:uid="{00000000-0010-0000-0200-000001000000}" name="番　号" dataDxfId="404" totalsRowDxfId="403">
      <calculatedColumnFormula>ROW()-ROW(テストマーケティング費[[#Headers],[番　号]])</calculatedColumnFormula>
    </tableColumn>
    <tableColumn id="2" xr3:uid="{00000000-0010-0000-0200-000002000000}" name="件　名" dataDxfId="402" totalsRowDxfId="401"/>
    <tableColumn id="4" xr3:uid="{00000000-0010-0000-0200-000004000000}" name="内　容" dataDxfId="400" totalsRowDxfId="399"/>
    <tableColumn id="5" xr3:uid="{00000000-0010-0000-0200-000005000000}" name="数量(A)" dataDxfId="398" totalsRowDxfId="397" dataCellStyle="桁区切り"/>
    <tableColumn id="13" xr3:uid="{00000000-0010-0000-0200-00000D000000}" name="単位" dataDxfId="396" totalsRowDxfId="395" dataCellStyle="桁区切り"/>
    <tableColumn id="6" xr3:uid="{00000000-0010-0000-0200-000006000000}" name="単価（税抜）_x000a_(B)" totalsRowLabel="計" dataDxfId="394" totalsRowDxfId="393" dataCellStyle="桁区切り"/>
    <tableColumn id="7" xr3:uid="{00000000-0010-0000-0200-000007000000}" name="助成事業に_x000a_要する経費_x000a_（税込）" totalsRowFunction="sum" dataDxfId="392" totalsRowDxfId="391" dataCellStyle="桁区切り">
      <calculatedColumnFormula>テストマーケティング費[[#This Row],[助成対象経費
(B)×(A)
（税抜）]]*1.1</calculatedColumnFormula>
    </tableColumn>
    <tableColumn id="8" xr3:uid="{00000000-0010-0000-0200-000008000000}" name="助成対象経費_x000a_(B)×(A)_x000a_（税抜）" totalsRowFunction="sum" dataDxfId="390" totalsRowDxfId="389" dataCellStyle="桁区切り">
      <calculatedColumnFormula>テストマーケティング費[[#This Row],[数量(A)]]*テストマーケティング費[[#This Row],[単価（税抜）
(B)]]</calculatedColumnFormula>
    </tableColumn>
    <tableColumn id="9" xr3:uid="{00000000-0010-0000-0200-000009000000}" name="委託先_x000a_（予定） " dataDxfId="388" totalsRowDxfId="387"/>
    <tableColumn id="12" xr3:uid="{00000000-0010-0000-0200-00000C000000}" name="列1" dataDxfId="386" totalsRowDxfId="385">
      <calculatedColumnFormula>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calculatedColumnFormula>
    </tableColumn>
  </tableColumns>
  <tableStyleInfo name="テーブル スタイル 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委託外注費" displayName="委託外注費" ref="A3:J19" totalsRowCount="1" headerRowDxfId="384" dataDxfId="383" totalsRowDxfId="382">
  <tableColumns count="10">
    <tableColumn id="1" xr3:uid="{00000000-0010-0000-0300-000001000000}" name="番　号" dataDxfId="381" totalsRowDxfId="380">
      <calculatedColumnFormula>ROW()-ROW(委託外注費[[#Headers],[番　号]])</calculatedColumnFormula>
    </tableColumn>
    <tableColumn id="2" xr3:uid="{00000000-0010-0000-0300-000002000000}" name="件　名" dataDxfId="379" totalsRowDxfId="378"/>
    <tableColumn id="3" xr3:uid="{00000000-0010-0000-0300-000003000000}" name="内　容_x000a__x000a_仕　様" dataDxfId="377" totalsRowDxfId="376"/>
    <tableColumn id="5" xr3:uid="{00000000-0010-0000-0300-000005000000}" name="数量_x000a_(A)" dataDxfId="375" totalsRowDxfId="374" dataCellStyle="桁区切り"/>
    <tableColumn id="10" xr3:uid="{00000000-0010-0000-0300-00000A000000}" name="単位" dataDxfId="373" totalsRowDxfId="372" dataCellStyle="桁区切り"/>
    <tableColumn id="6" xr3:uid="{00000000-0010-0000-0300-000006000000}" name="単価(B)_x000a_（税抜）" totalsRowLabel="合計" dataDxfId="371" totalsRowDxfId="370" dataCellStyle="桁区切り"/>
    <tableColumn id="7" xr3:uid="{00000000-0010-0000-0300-000007000000}" name="助成事業に_x000a_要する経費_x000a_（税込）" totalsRowFunction="sum" dataDxfId="369" totalsRowDxfId="368" dataCellStyle="桁区切り">
      <calculatedColumnFormula>ROUNDDOWN(委託外注費[[#This Row],[助成対象経費
(A)×(B)
（税抜）]]*1.1,0)</calculatedColumnFormula>
    </tableColumn>
    <tableColumn id="8" xr3:uid="{00000000-0010-0000-0300-000008000000}" name="助成対象経費_x000a_(A)×(B)_x000a_（税抜）" totalsRowFunction="sum" dataDxfId="367" totalsRowDxfId="366" dataCellStyle="桁区切り">
      <calculatedColumnFormula>委託外注費[[#This Row],[数量
(A)]]*委託外注費[[#This Row],[単価(B)
（税抜）]]</calculatedColumnFormula>
    </tableColumn>
    <tableColumn id="9" xr3:uid="{00000000-0010-0000-0300-000009000000}" name="委託先_x000a_（予定）" dataDxfId="365" totalsRowDxfId="364"/>
    <tableColumn id="12" xr3:uid="{00000000-0010-0000-0300-00000C000000}" name="列1" dataDxfId="363" totalsRowDxfId="362">
      <calculatedColumnFormula>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原材料・副資材費" displayName="原材料・副資材費" ref="A3:K19" totalsRowCount="1" headerRowDxfId="361" dataDxfId="360" totalsRowDxfId="359">
  <autoFilter ref="A3:K18" xr:uid="{00000000-0009-0000-0100-000002000000}"/>
  <tableColumns count="11">
    <tableColumn id="1" xr3:uid="{00000000-0010-0000-0400-000001000000}" name="番　号" dataDxfId="358" totalsRowDxfId="357">
      <calculatedColumnFormula>ROW()-ROW(原材料・副資材費[[#Headers],[番　号]])</calculatedColumnFormula>
    </tableColumn>
    <tableColumn id="2" xr3:uid="{00000000-0010-0000-0400-000002000000}" name="品　名" dataDxfId="356" totalsRowDxfId="355"/>
    <tableColumn id="3" xr3:uid="{00000000-0010-0000-0400-000003000000}" name="仕　様" dataDxfId="354" totalsRowDxfId="353"/>
    <tableColumn id="4" xr3:uid="{00000000-0010-0000-0400-000004000000}" name="用　途" dataDxfId="352" totalsRowDxfId="351"/>
    <tableColumn id="5" xr3:uid="{00000000-0010-0000-0400-000005000000}" name="数量_x000a_(A)" dataDxfId="350" totalsRowDxfId="349" dataCellStyle="桁区切り"/>
    <tableColumn id="10" xr3:uid="{00000000-0010-0000-0400-00000A000000}" name="単位" dataDxfId="348" totalsRowDxfId="347" dataCellStyle="桁区切り"/>
    <tableColumn id="6" xr3:uid="{00000000-0010-0000-0400-000006000000}" name="単価(B)_x000a_（税抜）" totalsRowLabel="計" dataDxfId="346" totalsRowDxfId="345" dataCellStyle="桁区切り"/>
    <tableColumn id="7" xr3:uid="{00000000-0010-0000-0400-000007000000}" name="助成事業に_x000a_要する経費_x000a_（税込）" totalsRowFunction="sum" dataDxfId="344" totalsRowDxfId="343" dataCellStyle="桁区切り">
      <calculatedColumnFormula>ROUNDDOWN(原材料・副資材費[[#This Row],[助成対象経費
(A)×(B)
（税抜）]]*1.1,0)</calculatedColumnFormula>
    </tableColumn>
    <tableColumn id="8" xr3:uid="{00000000-0010-0000-0400-000008000000}" name="助成対象経費_x000a_(A)×(B)_x000a_（税抜）" totalsRowFunction="sum" dataDxfId="342" totalsRowDxfId="341" dataCellStyle="桁区切り">
      <calculatedColumnFormula>原材料・副資材費[[#This Row],[数量
(A)]]*原材料・副資材費[[#This Row],[単価(B)
（税抜）]]</calculatedColumnFormula>
    </tableColumn>
    <tableColumn id="9" xr3:uid="{00000000-0010-0000-0400-000009000000}" name="購入企業名" dataDxfId="340" totalsRowDxfId="339"/>
    <tableColumn id="12" xr3:uid="{00000000-0010-0000-0400-00000C000000}" name="列1" dataDxfId="338" totalsRowDxfId="337">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展示会等参加費" displayName="展示会等参加費" ref="A3:K19" totalsRowCount="1" headerRowDxfId="336" dataDxfId="335" totalsRowDxfId="334" dataCellStyle="桁区切り">
  <tableColumns count="11">
    <tableColumn id="1" xr3:uid="{00000000-0010-0000-0500-000001000000}" name="番号" totalsRowLabel="計" dataDxfId="333" totalsRowDxfId="332">
      <calculatedColumnFormula>ROW()-ROW(展示会等参加費[[#Headers],[番号]])</calculatedColumnFormula>
    </tableColumn>
    <tableColumn id="2" xr3:uid="{00000000-0010-0000-0500-000002000000}" name="展示会名" dataDxfId="331" totalsRowDxfId="330"/>
    <tableColumn id="11" xr3:uid="{00000000-0010-0000-0500-00000B000000}" name="開催期間・_x000a_会場" dataDxfId="329" totalsRowDxfId="328"/>
    <tableColumn id="3" xr3:uid="{00000000-0010-0000-0500-000003000000}" name="経費目" dataDxfId="327" totalsRowDxfId="326"/>
    <tableColumn id="5" xr3:uid="{00000000-0010-0000-0500-000005000000}" name="数量_x000a_(A)" dataDxfId="325" totalsRowDxfId="324"/>
    <tableColumn id="12" xr3:uid="{00000000-0010-0000-0500-00000C000000}" name="単位" dataDxfId="323" totalsRowDxfId="322"/>
    <tableColumn id="6" xr3:uid="{00000000-0010-0000-0500-000006000000}" name="単価_x000a_（税抜、B）" dataDxfId="321" totalsRowDxfId="320" dataCellStyle="桁区切り"/>
    <tableColumn id="7" xr3:uid="{00000000-0010-0000-0500-000007000000}" name="助成事業に_x000a_要する経費_x000a_（税込）" totalsRowFunction="sum" dataDxfId="319" totalsRowDxfId="318" dataCellStyle="桁区切り">
      <calculatedColumnFormula>ROUNDDOWN(展示会等参加費[[#This Row],[助成
対象経費
(A)×(B)]]*1.1,0)</calculatedColumnFormula>
    </tableColumn>
    <tableColumn id="8" xr3:uid="{00000000-0010-0000-0500-000008000000}" name="助成_x000a_対象経費_x000a_(A)×(B)" totalsRowFunction="sum" dataDxfId="317" totalsRowDxfId="316" dataCellStyle="桁区切り">
      <calculatedColumnFormula>展示会等参加費[[#This Row],[数量
(A)]]*展示会等参加費[[#This Row],[単価
（税抜、B）]]</calculatedColumnFormula>
    </tableColumn>
    <tableColumn id="9" xr3:uid="{00000000-0010-0000-0500-000009000000}" name="支払予定先     " dataDxfId="315" totalsRowDxfId="314"/>
    <tableColumn id="10" xr3:uid="{00000000-0010-0000-0500-00000A000000}" name="列1" dataDxfId="313" totalsRowDxfId="312">
      <calculatedColumnFormula>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calculatedColumnFormula>
    </tableColumn>
  </tableColumns>
  <tableStyleInfo name="テーブル スタイル 4 7"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広告費" displayName="広告費" ref="A3:J14" totalsRowCount="1" headerRowDxfId="311" dataDxfId="310" totalsRowDxfId="309">
  <tableColumns count="10">
    <tableColumn id="1" xr3:uid="{00000000-0010-0000-0600-000001000000}" name="番　号" dataDxfId="308" totalsRowDxfId="307">
      <calculatedColumnFormula>ROW()-ROW(広告費[[#Headers],[番　号]])</calculatedColumnFormula>
    </tableColumn>
    <tableColumn id="2" xr3:uid="{00000000-0010-0000-0600-000002000000}" name="掲載媒体又は制作物" dataDxfId="306" totalsRowDxfId="305"/>
    <tableColumn id="4" xr3:uid="{00000000-0010-0000-0600-000004000000}" name="内容及び仕様" dataDxfId="304" totalsRowDxfId="303"/>
    <tableColumn id="5" xr3:uid="{00000000-0010-0000-0600-000005000000}" name="数量_x000a_(A)" dataDxfId="302" totalsRowDxfId="301" dataCellStyle="桁区切り"/>
    <tableColumn id="10" xr3:uid="{00000000-0010-0000-0600-00000A000000}" name="単位" dataDxfId="300" totalsRowDxfId="299" dataCellStyle="桁区切り"/>
    <tableColumn id="6" xr3:uid="{00000000-0010-0000-0600-000006000000}" name="単価(B)_x000a_（税抜）" totalsRowLabel="計" dataDxfId="298" totalsRowDxfId="297" dataCellStyle="桁区切り"/>
    <tableColumn id="7" xr3:uid="{00000000-0010-0000-0600-000007000000}" name="助成事業に_x000a_要する経費_x000a_（税込）" totalsRowFunction="sum" dataDxfId="296" totalsRowDxfId="295" dataCellStyle="桁区切り">
      <calculatedColumnFormula>ROUNDDOWN(広告費[[#This Row],[助成対象経費
(A)×(B)
（税抜）]]*1.1,0)</calculatedColumnFormula>
    </tableColumn>
    <tableColumn id="8" xr3:uid="{00000000-0010-0000-0600-000008000000}" name="助成対象経費_x000a_(A)×(B)_x000a_（税抜）" totalsRowFunction="sum" dataDxfId="294" totalsRowDxfId="293" dataCellStyle="桁区切り">
      <calculatedColumnFormula>広告費[[#This Row],[数量
(A)]]*広告費[[#This Row],[単価(B)
（税抜）]]</calculatedColumnFormula>
    </tableColumn>
    <tableColumn id="9" xr3:uid="{00000000-0010-0000-0600-000009000000}" name="委託先_x000a_（予定）" dataDxfId="292" totalsRowDxfId="291"/>
    <tableColumn id="12" xr3:uid="{00000000-0010-0000-0600-00000C000000}" name="列1" dataDxfId="290" totalsRowDxfId="289">
      <calculatedColumnFormula>IF(OR(AND(広告費[[#This Row],[掲載媒体又は制作物]]="",広告費[[#This Row],[内容及び仕様]]="",広告費[[#This Row],[数量
(A)]]="",広告費[[#This Row],[単位]]="",広告費[[#This Row],[単価(B)
（税抜）]]="",広告費[[#This Row],[委託先
（予定）]]=""),
          AND(広告費[[#This Row],[掲載媒体又は制作物]]&lt;&gt;"",広告費[[#This Row],[内容及び仕様]]&lt;&gt;"",広告費[[#This Row],[数量
(A)]]&lt;&gt;"",広告費[[#This Row],[単位]]&lt;&gt;"",広告費[[#This Row],[単価(B)
（税抜）]]&lt;&gt;"",広告費[[#This Row],[委託先
（予定）]]&lt;&gt;"")),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ECサイト出店" displayName="ECサイト出店" ref="A3:H9" totalsRowCount="1" headerRowDxfId="288" dataDxfId="287" totalsRowDxfId="286">
  <tableColumns count="8">
    <tableColumn id="1" xr3:uid="{00000000-0010-0000-0700-000001000000}" name="番　号" dataDxfId="285" totalsRowDxfId="284">
      <calculatedColumnFormula>ROW()-ROW(ECサイト出店[[#Headers],[番　号]])</calculatedColumnFormula>
    </tableColumn>
    <tableColumn id="2" xr3:uid="{00000000-0010-0000-0700-000002000000}" name="ＥＣサイト名" dataDxfId="283" totalsRowDxfId="282"/>
    <tableColumn id="4" xr3:uid="{00000000-0010-0000-0700-000004000000}" name="EC運営者HP" dataDxfId="281" totalsRowDxfId="280"/>
    <tableColumn id="6" xr3:uid="{00000000-0010-0000-0700-000006000000}" name="料金_x000a_（税抜）" totalsRowLabel="計" dataDxfId="279" totalsRowDxfId="278" dataCellStyle="桁区切り"/>
    <tableColumn id="7" xr3:uid="{00000000-0010-0000-0700-000007000000}" name="助成事業に_x000a_要する経費_x000a_（税込）" totalsRowFunction="sum" dataDxfId="277" totalsRowDxfId="276" dataCellStyle="桁区切り">
      <calculatedColumnFormula>ROUNDDOWN(ECサイト出店[[#This Row],[助成対象経費
（税抜）]]*1.1,0)</calculatedColumnFormula>
    </tableColumn>
    <tableColumn id="8" xr3:uid="{00000000-0010-0000-0700-000008000000}" name="助成対象経費_x000a_（税抜）" totalsRowFunction="sum" dataDxfId="275" totalsRowDxfId="274" dataCellStyle="桁区切り">
      <calculatedColumnFormula>ECサイト出店[[#This Row],[料金
（税抜）]]</calculatedColumnFormula>
    </tableColumn>
    <tableColumn id="9" xr3:uid="{00000000-0010-0000-0700-000009000000}" name="契約先" dataDxfId="273" totalsRowDxfId="272"/>
    <tableColumn id="12" xr3:uid="{00000000-0010-0000-0700-00000C000000}" name="列1" dataDxfId="271" totalsRowDxfId="270">
      <calculatedColumnFormula>IF(OR(AND(ECサイト出店[[#This Row],[ＥＣサイト名]]="",ECサイト出店[[#This Row],[EC運営者HP]]="",ECサイト出店[[#This Row],[料金
（税抜）]]="",ECサイト出店[[#This Row],[契約先]]=""),
          AND(ECサイト出店[[#This Row],[ＥＣサイト名]]&lt;&gt;"",ECサイト出店[[#This Row],[EC運営者HP]]&lt;&gt;"",ECサイト出店[[#This Row],[料金
（税抜）]]&lt;&gt;"",ECサイト出店[[#This Row],[契約先]]&lt;&gt;"")),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直接人件費役社" displayName="直接人件費役社" ref="A4:J15" totalsRowCount="1" headerRowDxfId="269" dataDxfId="268" totalsRowDxfId="267">
  <tableColumns count="10">
    <tableColumn id="1" xr3:uid="{00000000-0010-0000-0800-000001000000}" name="番号" dataDxfId="266" totalsRowDxfId="265">
      <calculatedColumnFormula>ROW()-ROW(直接人件費役社[[#Headers],[番号]])</calculatedColumnFormula>
    </tableColumn>
    <tableColumn id="2" xr3:uid="{00000000-0010-0000-0800-000002000000}" name="従事者氏名" dataDxfId="264" totalsRowDxfId="263"/>
    <tableColumn id="3" xr3:uid="{00000000-0010-0000-0800-000003000000}" name="所属部門" dataDxfId="262" totalsRowDxfId="261"/>
    <tableColumn id="9" xr3:uid="{00000000-0010-0000-0800-000009000000}" name="雇用形態" dataDxfId="260" totalsRowDxfId="259"/>
    <tableColumn id="4" xr3:uid="{00000000-0010-0000-0800-000004000000}" name="従事内容" dataDxfId="258" totalsRowDxfId="257"/>
    <tableColumn id="10" xr3:uid="{00000000-0010-0000-0800-00000A000000}" name="従事時間_x000a_(A)" dataDxfId="256" totalsRowDxfId="255" dataCellStyle="桁区切り"/>
    <tableColumn id="5" xr3:uid="{00000000-0010-0000-0800-000005000000}" name="単価(B)_x000a_(税抜)" totalsRowLabel="計" dataDxfId="254" totalsRowDxfId="253" dataCellStyle="桁区切り"/>
    <tableColumn id="7" xr3:uid="{00000000-0010-0000-0800-000007000000}" name="助成事業に_x000a_要する経費" totalsRowFunction="sum" dataDxfId="252" totalsRowDxfId="251" dataCellStyle="桁区切り">
      <calculatedColumnFormula>直接人件費役社[[#This Row],[助成対象経費
(A)×(B)]]*1</calculatedColumnFormula>
    </tableColumn>
    <tableColumn id="8" xr3:uid="{00000000-0010-0000-0800-000008000000}" name="助成対象経費_x000a_(A)×(B)" totalsRowFunction="sum" dataDxfId="250" totalsRowDxfId="249" dataCellStyle="桁区切り">
      <calculatedColumnFormula>IF(直接人件費役社[[#This Row],[従事時間
(A)]]&gt;2700,2700*直接人件費役社[[#This Row],[単価(B)
(税抜)]],直接人件費役社[[#This Row],[従事時間
(A)]]*直接人件費役社[[#This Row],[単価(B)
(税抜)]])</calculatedColumnFormula>
    </tableColumn>
    <tableColumn id="12" xr3:uid="{00000000-0010-0000-0800-00000C000000}" name="列1" dataDxfId="248" totalsRowDxfId="247">
      <calculatedColumnFormula>IF(OR(AND(直接人件費役社[[#This Row],[従事者氏名]]="",直接人件費役社[[#This Row],[所属部門]]="",直接人件費役社[[#This Row],[従事内容]]="",直接人件費役社[[#This Row],[従事時間
(A)]]="",直接人件費役社[[#This Row],[単価(B)
(税抜)]]="",直接人件費役社[[#This Row],[雇用形態]]=""),
          AND(直接人件費役社[[#This Row],[従事者氏名]]&lt;&gt;"",直接人件費役社[[#This Row],[所属部門]]&lt;&gt;"",直接人件費役社[[#This Row],[従事内容]]&lt;&gt;"",直接人件費役社[[#This Row],[従事時間
(A)]]&lt;&gt;"",直接人件費役社[[#This Row],[単価(B)
(税抜)]]&lt;&gt;"",直接人件費役社[[#This Row],[雇用形態]]&lt;&gt;"")),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3"/>
  <sheetViews>
    <sheetView showGridLines="0" view="pageBreakPreview" zoomScale="80" zoomScaleNormal="100" zoomScaleSheetLayoutView="80" workbookViewId="0">
      <selection sqref="A1:X2"/>
    </sheetView>
  </sheetViews>
  <sheetFormatPr defaultRowHeight="18.75"/>
  <cols>
    <col min="1" max="24" width="4" customWidth="1"/>
    <col min="25" max="25" width="6.25" customWidth="1"/>
  </cols>
  <sheetData>
    <row r="1" spans="1:24" ht="15" customHeight="1">
      <c r="A1" s="262" t="s">
        <v>0</v>
      </c>
      <c r="B1" s="262"/>
      <c r="C1" s="262"/>
      <c r="D1" s="262"/>
      <c r="E1" s="262"/>
      <c r="F1" s="262"/>
      <c r="G1" s="262"/>
      <c r="H1" s="262"/>
      <c r="I1" s="262"/>
      <c r="J1" s="262"/>
      <c r="K1" s="262"/>
      <c r="L1" s="262"/>
      <c r="M1" s="262"/>
      <c r="N1" s="262"/>
      <c r="O1" s="262"/>
      <c r="P1" s="262"/>
      <c r="Q1" s="262"/>
      <c r="R1" s="262"/>
      <c r="S1" s="262"/>
      <c r="T1" s="262"/>
      <c r="U1" s="262"/>
      <c r="V1" s="262"/>
      <c r="W1" s="262"/>
      <c r="X1" s="262"/>
    </row>
    <row r="2" spans="1:24" ht="15" customHeight="1">
      <c r="A2" s="262"/>
      <c r="B2" s="262"/>
      <c r="C2" s="262"/>
      <c r="D2" s="262"/>
      <c r="E2" s="262"/>
      <c r="F2" s="262"/>
      <c r="G2" s="262"/>
      <c r="H2" s="262"/>
      <c r="I2" s="262"/>
      <c r="J2" s="262"/>
      <c r="K2" s="262"/>
      <c r="L2" s="262"/>
      <c r="M2" s="262"/>
      <c r="N2" s="262"/>
      <c r="O2" s="262"/>
      <c r="P2" s="262"/>
      <c r="Q2" s="262"/>
      <c r="R2" s="262"/>
      <c r="S2" s="262"/>
      <c r="T2" s="262"/>
      <c r="U2" s="262"/>
      <c r="V2" s="262"/>
      <c r="W2" s="262"/>
      <c r="X2" s="262"/>
    </row>
    <row r="3" spans="1:24" ht="12" customHeight="1">
      <c r="A3" s="263" t="s">
        <v>1</v>
      </c>
      <c r="B3" s="263"/>
      <c r="C3" s="263"/>
      <c r="D3" s="263"/>
      <c r="E3" s="263"/>
      <c r="F3" s="263"/>
      <c r="G3" s="263"/>
      <c r="H3" s="263"/>
      <c r="I3" s="263"/>
      <c r="J3" s="263"/>
      <c r="K3" s="263"/>
      <c r="L3" s="263"/>
      <c r="M3" s="263"/>
      <c r="N3" s="263"/>
      <c r="O3" s="263"/>
      <c r="P3" s="263"/>
      <c r="Q3" s="263"/>
      <c r="R3" s="263"/>
      <c r="S3" s="263"/>
      <c r="T3" s="263"/>
      <c r="U3" s="263"/>
      <c r="V3" s="263"/>
      <c r="W3" s="263"/>
      <c r="X3" s="263"/>
    </row>
    <row r="4" spans="1:24" ht="12" customHeight="1">
      <c r="A4" s="263"/>
      <c r="B4" s="263"/>
      <c r="C4" s="263"/>
      <c r="D4" s="263"/>
      <c r="E4" s="263"/>
      <c r="F4" s="263"/>
      <c r="G4" s="263"/>
      <c r="H4" s="263"/>
      <c r="I4" s="263"/>
      <c r="J4" s="263"/>
      <c r="K4" s="263"/>
      <c r="L4" s="263"/>
      <c r="M4" s="263"/>
      <c r="N4" s="263"/>
      <c r="O4" s="263"/>
      <c r="P4" s="263"/>
      <c r="Q4" s="263"/>
      <c r="R4" s="263"/>
      <c r="S4" s="263"/>
      <c r="T4" s="263"/>
      <c r="U4" s="263"/>
      <c r="V4" s="263"/>
      <c r="W4" s="263"/>
      <c r="X4" s="263"/>
    </row>
    <row r="5" spans="1:24" ht="20.65" customHeight="1">
      <c r="A5" s="264" t="s">
        <v>520</v>
      </c>
      <c r="B5" s="264"/>
      <c r="C5" s="264"/>
      <c r="D5" s="264"/>
      <c r="E5" s="264"/>
      <c r="F5" s="264"/>
      <c r="G5" s="264"/>
      <c r="H5" s="264"/>
      <c r="I5" s="264"/>
      <c r="J5" s="264"/>
      <c r="K5" s="264"/>
      <c r="L5" s="264"/>
      <c r="M5" s="264"/>
      <c r="N5" s="264"/>
      <c r="O5" s="264"/>
      <c r="P5" s="264"/>
      <c r="Q5" s="264"/>
      <c r="R5" s="264"/>
      <c r="S5" s="264"/>
      <c r="T5" s="264"/>
      <c r="U5" s="264"/>
      <c r="V5" s="264"/>
      <c r="W5" s="264"/>
      <c r="X5" s="264"/>
    </row>
    <row r="6" spans="1:24" ht="20.65" customHeight="1">
      <c r="A6" s="264"/>
      <c r="B6" s="264"/>
      <c r="C6" s="264"/>
      <c r="D6" s="264"/>
      <c r="E6" s="264"/>
      <c r="F6" s="264"/>
      <c r="G6" s="264"/>
      <c r="H6" s="264"/>
      <c r="I6" s="264"/>
      <c r="J6" s="264"/>
      <c r="K6" s="264"/>
      <c r="L6" s="264"/>
      <c r="M6" s="264"/>
      <c r="N6" s="264"/>
      <c r="O6" s="264"/>
      <c r="P6" s="264"/>
      <c r="Q6" s="264"/>
      <c r="R6" s="264"/>
      <c r="S6" s="264"/>
      <c r="T6" s="264"/>
      <c r="U6" s="264"/>
      <c r="V6" s="264"/>
      <c r="W6" s="264"/>
      <c r="X6" s="264"/>
    </row>
    <row r="7" spans="1:24" ht="20.65" customHeight="1">
      <c r="A7" s="264"/>
      <c r="B7" s="264"/>
      <c r="C7" s="264"/>
      <c r="D7" s="264"/>
      <c r="E7" s="264"/>
      <c r="F7" s="264"/>
      <c r="G7" s="264"/>
      <c r="H7" s="264"/>
      <c r="I7" s="264"/>
      <c r="J7" s="264"/>
      <c r="K7" s="264"/>
      <c r="L7" s="264"/>
      <c r="M7" s="264"/>
      <c r="N7" s="264"/>
      <c r="O7" s="264"/>
      <c r="P7" s="264"/>
      <c r="Q7" s="264"/>
      <c r="R7" s="264"/>
      <c r="S7" s="264"/>
      <c r="T7" s="264"/>
      <c r="U7" s="264"/>
      <c r="V7" s="264"/>
      <c r="W7" s="264"/>
      <c r="X7" s="264"/>
    </row>
    <row r="8" spans="1:24" ht="20.65" customHeight="1">
      <c r="A8" s="163"/>
      <c r="B8" s="163"/>
      <c r="C8" s="163"/>
      <c r="D8" s="163"/>
      <c r="E8" s="163"/>
      <c r="F8" s="163"/>
      <c r="G8" s="163"/>
      <c r="H8" s="163"/>
      <c r="I8" s="163"/>
      <c r="J8" s="163"/>
      <c r="K8" s="163"/>
      <c r="L8" s="163"/>
      <c r="M8" s="163"/>
      <c r="N8" s="163"/>
      <c r="O8" s="163"/>
      <c r="P8" s="163"/>
      <c r="Q8" s="163"/>
      <c r="R8" s="163"/>
      <c r="S8" s="163"/>
      <c r="T8" s="163"/>
      <c r="U8" s="163"/>
      <c r="V8" s="163"/>
      <c r="W8" s="163"/>
      <c r="X8" s="163"/>
    </row>
    <row r="9" spans="1:24" ht="257.45" customHeight="1">
      <c r="A9" s="163"/>
      <c r="B9" s="168" t="s">
        <v>481</v>
      </c>
      <c r="C9" s="264" t="s">
        <v>521</v>
      </c>
      <c r="D9" s="264"/>
      <c r="E9" s="264"/>
      <c r="F9" s="264"/>
      <c r="G9" s="264"/>
      <c r="H9" s="264"/>
      <c r="I9" s="264"/>
      <c r="J9" s="264"/>
      <c r="K9" s="264"/>
      <c r="L9" s="264"/>
      <c r="M9" s="264"/>
      <c r="N9" s="264"/>
      <c r="O9" s="264"/>
      <c r="P9" s="264"/>
      <c r="Q9" s="264"/>
      <c r="R9" s="264"/>
      <c r="S9" s="264"/>
      <c r="T9" s="264"/>
      <c r="U9" s="264"/>
      <c r="V9" s="264"/>
      <c r="W9" s="264"/>
      <c r="X9" s="264"/>
    </row>
    <row r="10" spans="1:24" ht="20.65" customHeight="1">
      <c r="A10" s="163"/>
      <c r="B10" s="163"/>
      <c r="C10" s="163" t="s">
        <v>278</v>
      </c>
      <c r="D10" s="163"/>
      <c r="E10" s="163"/>
      <c r="F10" s="163"/>
      <c r="G10" s="163"/>
      <c r="H10" s="163"/>
      <c r="I10" s="163"/>
      <c r="J10" s="163"/>
      <c r="K10" s="163"/>
      <c r="L10" s="163"/>
      <c r="M10" s="163"/>
      <c r="N10" s="163"/>
      <c r="O10" s="163"/>
      <c r="P10" s="163"/>
      <c r="Q10" s="163"/>
      <c r="R10" s="163"/>
      <c r="S10" s="163"/>
      <c r="T10" s="163"/>
      <c r="U10" s="163"/>
      <c r="V10" s="163"/>
      <c r="W10" s="163"/>
      <c r="X10" s="163"/>
    </row>
    <row r="11" spans="1:24" ht="92.45" customHeight="1">
      <c r="A11" s="163"/>
      <c r="B11" s="168" t="s">
        <v>482</v>
      </c>
      <c r="C11" s="264" t="s">
        <v>279</v>
      </c>
      <c r="D11" s="264"/>
      <c r="E11" s="264"/>
      <c r="F11" s="264"/>
      <c r="G11" s="264"/>
      <c r="H11" s="264"/>
      <c r="I11" s="264"/>
      <c r="J11" s="264"/>
      <c r="K11" s="264"/>
      <c r="L11" s="264"/>
      <c r="M11" s="264"/>
      <c r="N11" s="264"/>
      <c r="O11" s="264"/>
      <c r="P11" s="264"/>
      <c r="Q11" s="264"/>
      <c r="R11" s="264"/>
      <c r="S11" s="264"/>
      <c r="T11" s="264"/>
      <c r="U11" s="264"/>
      <c r="V11" s="264"/>
      <c r="W11" s="264"/>
      <c r="X11" s="264"/>
    </row>
    <row r="12" spans="1:24" ht="20.65" customHeight="1">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row>
    <row r="13" spans="1:24">
      <c r="A13" s="3"/>
      <c r="B13" s="248" t="s">
        <v>483</v>
      </c>
      <c r="C13" s="3" t="s">
        <v>250</v>
      </c>
      <c r="D13" s="2"/>
      <c r="E13" s="2"/>
      <c r="F13" s="2"/>
      <c r="G13" s="2"/>
      <c r="H13" s="2"/>
      <c r="I13" s="2"/>
      <c r="J13" s="2"/>
      <c r="K13" s="2"/>
      <c r="L13" s="2"/>
      <c r="M13" s="2"/>
      <c r="N13" s="2"/>
      <c r="O13" s="2"/>
      <c r="P13" s="2"/>
      <c r="Q13" s="2"/>
      <c r="R13" s="2"/>
      <c r="S13" s="2"/>
      <c r="T13" s="2"/>
      <c r="U13" s="2"/>
      <c r="V13" s="2"/>
      <c r="W13" s="2"/>
      <c r="X13" s="2"/>
    </row>
    <row r="14" spans="1:24" ht="33" customHeight="1">
      <c r="A14" s="2"/>
      <c r="B14" s="4"/>
      <c r="C14" s="268" t="s">
        <v>251</v>
      </c>
      <c r="D14" s="268"/>
      <c r="E14" s="268"/>
      <c r="F14" s="268"/>
      <c r="G14" s="268"/>
      <c r="H14" s="268"/>
      <c r="I14" s="268"/>
      <c r="J14" s="268"/>
      <c r="K14" s="268"/>
      <c r="L14" s="268"/>
      <c r="M14" s="268"/>
      <c r="N14" s="268"/>
      <c r="O14" s="268"/>
      <c r="P14" s="268"/>
      <c r="Q14" s="268"/>
      <c r="R14" s="268"/>
      <c r="S14" s="268"/>
      <c r="T14" s="268"/>
      <c r="U14" s="268"/>
      <c r="V14" s="268"/>
      <c r="W14" s="268"/>
      <c r="X14" s="268"/>
    </row>
    <row r="15" spans="1:24">
      <c r="A15" s="5"/>
      <c r="B15" s="6"/>
      <c r="C15" s="5"/>
      <c r="D15" s="265" t="s">
        <v>2</v>
      </c>
      <c r="E15" s="266"/>
      <c r="F15" s="266"/>
      <c r="G15" s="266"/>
      <c r="H15" s="266"/>
      <c r="I15" s="266"/>
      <c r="J15" s="266"/>
      <c r="K15" s="266"/>
      <c r="L15" s="266"/>
      <c r="M15" s="266"/>
      <c r="N15" s="266"/>
      <c r="O15" s="266"/>
      <c r="P15" s="267"/>
      <c r="Q15" s="265" t="s">
        <v>3</v>
      </c>
      <c r="R15" s="266"/>
      <c r="S15" s="266"/>
      <c r="T15" s="266"/>
      <c r="U15" s="266"/>
      <c r="V15" s="266"/>
      <c r="W15" s="267"/>
      <c r="X15" s="7"/>
    </row>
    <row r="16" spans="1:24">
      <c r="A16" s="5"/>
      <c r="B16" s="6"/>
      <c r="C16" s="5"/>
      <c r="D16" s="256" t="s">
        <v>4</v>
      </c>
      <c r="E16" s="257"/>
      <c r="F16" s="257"/>
      <c r="G16" s="257"/>
      <c r="H16" s="257"/>
      <c r="I16" s="257"/>
      <c r="J16" s="257"/>
      <c r="K16" s="257"/>
      <c r="L16" s="257"/>
      <c r="M16" s="257"/>
      <c r="N16" s="257"/>
      <c r="O16" s="257"/>
      <c r="P16" s="258"/>
      <c r="Q16" s="259" t="s">
        <v>5</v>
      </c>
      <c r="R16" s="260"/>
      <c r="S16" s="260"/>
      <c r="T16" s="260"/>
      <c r="U16" s="260"/>
      <c r="V16" s="260"/>
      <c r="W16" s="261"/>
      <c r="X16" s="7"/>
    </row>
    <row r="17" spans="1:24" ht="26.1" customHeight="1">
      <c r="A17" s="5"/>
      <c r="B17" s="6"/>
      <c r="C17" s="5"/>
      <c r="D17" s="8"/>
      <c r="E17" s="269" t="s">
        <v>6</v>
      </c>
      <c r="F17" s="270"/>
      <c r="G17" s="270"/>
      <c r="H17" s="270"/>
      <c r="I17" s="270"/>
      <c r="J17" s="270"/>
      <c r="K17" s="270"/>
      <c r="L17" s="270"/>
      <c r="M17" s="270"/>
      <c r="N17" s="270"/>
      <c r="O17" s="270"/>
      <c r="P17" s="271"/>
      <c r="Q17" s="259" t="s">
        <v>7</v>
      </c>
      <c r="R17" s="260"/>
      <c r="S17" s="260"/>
      <c r="T17" s="260"/>
      <c r="U17" s="260"/>
      <c r="V17" s="260"/>
      <c r="W17" s="261"/>
      <c r="X17" s="7"/>
    </row>
    <row r="18" spans="1:24">
      <c r="A18" s="5"/>
      <c r="B18" s="6"/>
      <c r="C18" s="5"/>
      <c r="D18" s="272" t="s">
        <v>8</v>
      </c>
      <c r="E18" s="272"/>
      <c r="F18" s="272"/>
      <c r="G18" s="272"/>
      <c r="H18" s="272"/>
      <c r="I18" s="272"/>
      <c r="J18" s="272"/>
      <c r="K18" s="272"/>
      <c r="L18" s="272"/>
      <c r="M18" s="272"/>
      <c r="N18" s="272"/>
      <c r="O18" s="272"/>
      <c r="P18" s="272"/>
      <c r="Q18" s="259" t="s">
        <v>9</v>
      </c>
      <c r="R18" s="260"/>
      <c r="S18" s="260"/>
      <c r="T18" s="260"/>
      <c r="U18" s="260"/>
      <c r="V18" s="260"/>
      <c r="W18" s="261"/>
      <c r="X18" s="7"/>
    </row>
    <row r="19" spans="1:24">
      <c r="A19" s="5"/>
      <c r="B19" s="6"/>
      <c r="C19" s="5"/>
      <c r="D19" s="272" t="s">
        <v>10</v>
      </c>
      <c r="E19" s="272"/>
      <c r="F19" s="272"/>
      <c r="G19" s="272"/>
      <c r="H19" s="272"/>
      <c r="I19" s="272"/>
      <c r="J19" s="272"/>
      <c r="K19" s="272"/>
      <c r="L19" s="272"/>
      <c r="M19" s="272"/>
      <c r="N19" s="272"/>
      <c r="O19" s="272"/>
      <c r="P19" s="272"/>
      <c r="Q19" s="259" t="s">
        <v>11</v>
      </c>
      <c r="R19" s="260"/>
      <c r="S19" s="260"/>
      <c r="T19" s="260"/>
      <c r="U19" s="260"/>
      <c r="V19" s="260"/>
      <c r="W19" s="261"/>
      <c r="X19" s="7"/>
    </row>
    <row r="20" spans="1:24">
      <c r="A20" s="5"/>
      <c r="B20" s="6"/>
      <c r="C20" s="5"/>
      <c r="D20" s="256" t="s">
        <v>12</v>
      </c>
      <c r="E20" s="257"/>
      <c r="F20" s="257"/>
      <c r="G20" s="257"/>
      <c r="H20" s="257"/>
      <c r="I20" s="257"/>
      <c r="J20" s="257"/>
      <c r="K20" s="257"/>
      <c r="L20" s="257"/>
      <c r="M20" s="257"/>
      <c r="N20" s="257"/>
      <c r="O20" s="257"/>
      <c r="P20" s="258"/>
      <c r="Q20" s="259" t="s">
        <v>13</v>
      </c>
      <c r="R20" s="260"/>
      <c r="S20" s="260"/>
      <c r="T20" s="260"/>
      <c r="U20" s="260"/>
      <c r="V20" s="260"/>
      <c r="W20" s="261"/>
      <c r="X20" s="7"/>
    </row>
    <row r="21" spans="1:24">
      <c r="A21" s="5"/>
      <c r="B21" s="6"/>
      <c r="C21" s="5"/>
      <c r="D21" s="8"/>
      <c r="E21" s="272" t="s">
        <v>14</v>
      </c>
      <c r="F21" s="272"/>
      <c r="G21" s="272"/>
      <c r="H21" s="272"/>
      <c r="I21" s="272"/>
      <c r="J21" s="272"/>
      <c r="K21" s="272"/>
      <c r="L21" s="272"/>
      <c r="M21" s="272"/>
      <c r="N21" s="272"/>
      <c r="O21" s="272"/>
      <c r="P21" s="272"/>
      <c r="Q21" s="259" t="s">
        <v>15</v>
      </c>
      <c r="R21" s="260"/>
      <c r="S21" s="260"/>
      <c r="T21" s="260"/>
      <c r="U21" s="260"/>
      <c r="V21" s="260"/>
      <c r="W21" s="261"/>
      <c r="X21" s="7"/>
    </row>
    <row r="22" spans="1:24">
      <c r="A22" s="5"/>
      <c r="B22" s="6"/>
      <c r="C22" s="5"/>
      <c r="D22" s="9"/>
      <c r="E22" s="272" t="s">
        <v>16</v>
      </c>
      <c r="F22" s="272"/>
      <c r="G22" s="272"/>
      <c r="H22" s="272"/>
      <c r="I22" s="272"/>
      <c r="J22" s="272"/>
      <c r="K22" s="272"/>
      <c r="L22" s="272"/>
      <c r="M22" s="272"/>
      <c r="N22" s="272"/>
      <c r="O22" s="272"/>
      <c r="P22" s="272"/>
      <c r="Q22" s="259" t="s">
        <v>17</v>
      </c>
      <c r="R22" s="260"/>
      <c r="S22" s="260"/>
      <c r="T22" s="260"/>
      <c r="U22" s="260"/>
      <c r="V22" s="260"/>
      <c r="W22" s="261"/>
      <c r="X22" s="7"/>
    </row>
    <row r="23" spans="1:24" ht="6" customHeight="1">
      <c r="A23" s="5"/>
      <c r="B23" s="6"/>
      <c r="C23" s="5"/>
      <c r="D23" s="169"/>
      <c r="E23" s="169"/>
      <c r="F23" s="169"/>
      <c r="G23" s="169"/>
      <c r="H23" s="169"/>
      <c r="I23" s="169"/>
      <c r="J23" s="169"/>
      <c r="K23" s="169"/>
      <c r="L23" s="169"/>
      <c r="M23" s="169"/>
      <c r="N23" s="169"/>
      <c r="O23" s="169"/>
      <c r="P23" s="169"/>
      <c r="Q23" s="169"/>
      <c r="R23" s="169"/>
      <c r="S23" s="169"/>
      <c r="T23" s="169"/>
      <c r="U23" s="169"/>
      <c r="V23" s="169"/>
      <c r="W23" s="169"/>
      <c r="X23" s="7"/>
    </row>
    <row r="24" spans="1:24" ht="107.65" customHeight="1">
      <c r="A24" s="5"/>
      <c r="B24" s="6"/>
      <c r="C24" s="5"/>
      <c r="D24" s="273" t="s">
        <v>252</v>
      </c>
      <c r="E24" s="273"/>
      <c r="F24" s="273"/>
      <c r="G24" s="273"/>
      <c r="H24" s="273"/>
      <c r="I24" s="273"/>
      <c r="J24" s="273"/>
      <c r="K24" s="273"/>
      <c r="L24" s="273"/>
      <c r="M24" s="273"/>
      <c r="N24" s="273"/>
      <c r="O24" s="273"/>
      <c r="P24" s="273"/>
      <c r="Q24" s="273"/>
      <c r="R24" s="273"/>
      <c r="S24" s="273"/>
      <c r="T24" s="273"/>
      <c r="U24" s="273"/>
      <c r="V24" s="273"/>
      <c r="W24" s="273"/>
      <c r="X24" s="273"/>
    </row>
    <row r="25" spans="1:24">
      <c r="A25" s="5"/>
      <c r="B25" s="10"/>
      <c r="C25" s="11"/>
      <c r="D25" s="12"/>
      <c r="E25" s="12"/>
      <c r="F25" s="12"/>
      <c r="G25" s="12"/>
      <c r="H25" s="12"/>
      <c r="I25" s="12"/>
      <c r="J25" s="12"/>
      <c r="K25" s="12"/>
      <c r="L25" s="12"/>
      <c r="M25" s="12"/>
      <c r="N25" s="12"/>
      <c r="O25" s="12"/>
      <c r="P25" s="12"/>
      <c r="Q25" s="12"/>
      <c r="R25" s="12"/>
      <c r="S25" s="12"/>
      <c r="T25" s="12"/>
      <c r="U25" s="12"/>
      <c r="V25" s="12"/>
      <c r="W25" s="13"/>
      <c r="X25" s="13"/>
    </row>
    <row r="26" spans="1:24">
      <c r="A26" s="5"/>
      <c r="B26" s="170" t="s">
        <v>253</v>
      </c>
      <c r="C26" s="288" t="s">
        <v>493</v>
      </c>
      <c r="D26" s="288"/>
      <c r="E26" s="288"/>
      <c r="F26" s="288"/>
      <c r="G26" s="288"/>
      <c r="H26" s="288"/>
      <c r="I26" s="288"/>
      <c r="J26" s="288"/>
      <c r="K26" s="288"/>
      <c r="L26" s="288"/>
      <c r="M26" s="288"/>
      <c r="N26" s="288"/>
      <c r="O26" s="288"/>
      <c r="P26" s="288"/>
      <c r="Q26" s="288"/>
      <c r="R26" s="288"/>
      <c r="S26" s="288"/>
      <c r="T26" s="288"/>
      <c r="U26" s="288"/>
      <c r="V26" s="288"/>
      <c r="W26" s="288"/>
      <c r="X26" s="288"/>
    </row>
    <row r="27" spans="1:24">
      <c r="A27" s="5"/>
      <c r="B27" s="10"/>
      <c r="C27" s="14"/>
      <c r="D27" s="15"/>
      <c r="E27" s="15"/>
      <c r="F27" s="15"/>
      <c r="G27" s="15"/>
      <c r="H27" s="15"/>
      <c r="I27" s="15"/>
      <c r="J27" s="15"/>
      <c r="K27" s="15"/>
      <c r="L27" s="15"/>
      <c r="M27" s="15"/>
      <c r="N27" s="15"/>
      <c r="O27" s="15"/>
      <c r="P27" s="15"/>
      <c r="Q27" s="15"/>
      <c r="R27" s="15"/>
      <c r="S27" s="15"/>
      <c r="T27" s="15"/>
      <c r="U27" s="15"/>
      <c r="V27" s="15"/>
      <c r="W27" s="16"/>
      <c r="X27" s="16"/>
    </row>
    <row r="28" spans="1:24">
      <c r="A28" s="5"/>
      <c r="B28" s="170" t="s">
        <v>484</v>
      </c>
      <c r="C28" s="289" t="s">
        <v>282</v>
      </c>
      <c r="D28" s="289"/>
      <c r="E28" s="289"/>
      <c r="F28" s="289"/>
      <c r="G28" s="289"/>
      <c r="H28" s="289"/>
      <c r="I28" s="289"/>
      <c r="J28" s="289"/>
      <c r="K28" s="289"/>
      <c r="L28" s="289"/>
      <c r="M28" s="289"/>
      <c r="N28" s="289"/>
      <c r="O28" s="289"/>
      <c r="P28" s="289"/>
      <c r="Q28" s="289"/>
      <c r="R28" s="289"/>
      <c r="S28" s="289"/>
      <c r="T28" s="289"/>
      <c r="U28" s="289"/>
      <c r="V28" s="289"/>
      <c r="W28" s="289"/>
      <c r="X28" s="289"/>
    </row>
    <row r="29" spans="1:24" ht="282.60000000000002" customHeight="1">
      <c r="A29" s="5"/>
      <c r="B29" s="10"/>
      <c r="C29" s="274" t="s">
        <v>280</v>
      </c>
      <c r="D29" s="274"/>
      <c r="E29" s="274"/>
      <c r="F29" s="274"/>
      <c r="G29" s="274"/>
      <c r="H29" s="274"/>
      <c r="I29" s="274"/>
      <c r="J29" s="274"/>
      <c r="K29" s="274"/>
      <c r="L29" s="274"/>
      <c r="M29" s="274"/>
      <c r="N29" s="274"/>
      <c r="O29" s="274"/>
      <c r="P29" s="274"/>
      <c r="Q29" s="274"/>
      <c r="R29" s="274"/>
      <c r="S29" s="274"/>
      <c r="T29" s="274"/>
      <c r="U29" s="274"/>
      <c r="V29" s="274"/>
      <c r="W29" s="274"/>
      <c r="X29" s="274"/>
    </row>
    <row r="30" spans="1:24" ht="7.5" customHeight="1">
      <c r="A30" s="2"/>
      <c r="B30" s="1"/>
      <c r="C30" s="262"/>
      <c r="D30" s="262"/>
      <c r="E30" s="262"/>
      <c r="F30" s="262"/>
      <c r="G30" s="262"/>
      <c r="H30" s="262"/>
      <c r="I30" s="262"/>
      <c r="J30" s="262"/>
      <c r="K30" s="262"/>
      <c r="L30" s="262"/>
      <c r="M30" s="262"/>
      <c r="N30" s="262"/>
      <c r="O30" s="262"/>
      <c r="P30" s="262"/>
      <c r="Q30" s="262"/>
      <c r="R30" s="262"/>
      <c r="S30" s="262"/>
      <c r="T30" s="262"/>
      <c r="U30" s="262"/>
      <c r="V30" s="262"/>
      <c r="W30" s="262"/>
      <c r="X30" s="262"/>
    </row>
    <row r="31" spans="1:24" ht="42" customHeight="1">
      <c r="A31" s="7"/>
      <c r="B31" s="17"/>
      <c r="C31" s="281" t="s">
        <v>18</v>
      </c>
      <c r="D31" s="281"/>
      <c r="E31" s="208"/>
      <c r="F31" s="209" t="s">
        <v>19</v>
      </c>
      <c r="G31" s="208"/>
      <c r="H31" s="209" t="s">
        <v>20</v>
      </c>
      <c r="I31" s="208"/>
      <c r="J31" s="209" t="s">
        <v>21</v>
      </c>
      <c r="K31" s="7"/>
      <c r="L31" s="7"/>
      <c r="M31" s="282" t="s">
        <v>22</v>
      </c>
      <c r="N31" s="283"/>
      <c r="O31" s="284"/>
      <c r="P31" s="285"/>
      <c r="Q31" s="286"/>
      <c r="R31" s="286"/>
      <c r="S31" s="286"/>
      <c r="T31" s="286"/>
      <c r="U31" s="286"/>
      <c r="V31" s="286"/>
      <c r="W31" s="286"/>
      <c r="X31" s="287"/>
    </row>
    <row r="32" spans="1:24" ht="26.65" customHeight="1">
      <c r="A32" s="7"/>
      <c r="B32" s="17"/>
      <c r="C32" s="7"/>
      <c r="D32" s="7"/>
      <c r="E32" s="7"/>
      <c r="F32" s="7"/>
      <c r="G32" s="7"/>
      <c r="H32" s="7"/>
      <c r="I32" s="7"/>
      <c r="J32" s="7"/>
      <c r="K32" s="7"/>
      <c r="L32" s="7"/>
      <c r="M32" s="275" t="s">
        <v>23</v>
      </c>
      <c r="N32" s="276"/>
      <c r="O32" s="277"/>
      <c r="P32" s="278"/>
      <c r="Q32" s="279"/>
      <c r="R32" s="279"/>
      <c r="S32" s="279"/>
      <c r="T32" s="279"/>
      <c r="U32" s="279"/>
      <c r="V32" s="279"/>
      <c r="W32" s="279"/>
      <c r="X32" s="280"/>
    </row>
    <row r="33" spans="1:24" ht="26.65" customHeight="1">
      <c r="A33" s="7"/>
      <c r="B33" s="17"/>
      <c r="C33" s="7"/>
      <c r="D33" s="7"/>
      <c r="E33" s="7"/>
      <c r="F33" s="7"/>
      <c r="G33" s="7"/>
      <c r="H33" s="7"/>
      <c r="I33" s="7"/>
      <c r="J33" s="7"/>
      <c r="K33" s="7"/>
      <c r="L33" s="7"/>
      <c r="M33" s="275" t="s">
        <v>24</v>
      </c>
      <c r="N33" s="276"/>
      <c r="O33" s="277"/>
      <c r="P33" s="278"/>
      <c r="Q33" s="279"/>
      <c r="R33" s="279"/>
      <c r="S33" s="279"/>
      <c r="T33" s="279"/>
      <c r="U33" s="279"/>
      <c r="V33" s="279"/>
      <c r="W33" s="279"/>
      <c r="X33" s="280"/>
    </row>
  </sheetData>
  <protectedRanges>
    <protectedRange algorithmName="SHA-512" hashValue="893r/wYqKqRXl58t61miQVXUmUPNpf76v7ZxfALUeyQNqzWFjcZyWN0dfY2a3ia0sMKQcg79ax93DkiJDKpBkg==" saltValue="my+1nHXrUg840xR7pGHsyQ==" spinCount="100000" sqref="C29:X29" name="範囲1"/>
  </protectedRanges>
  <mergeCells count="34">
    <mergeCell ref="D24:X24"/>
    <mergeCell ref="C29:X29"/>
    <mergeCell ref="M33:O33"/>
    <mergeCell ref="P33:X33"/>
    <mergeCell ref="C30:X30"/>
    <mergeCell ref="C31:D31"/>
    <mergeCell ref="M31:O31"/>
    <mergeCell ref="P31:X31"/>
    <mergeCell ref="M32:O32"/>
    <mergeCell ref="P32:X32"/>
    <mergeCell ref="C26:X26"/>
    <mergeCell ref="C28:X28"/>
    <mergeCell ref="D20:P20"/>
    <mergeCell ref="Q20:W20"/>
    <mergeCell ref="E21:P21"/>
    <mergeCell ref="Q21:W21"/>
    <mergeCell ref="E22:P22"/>
    <mergeCell ref="Q22:W22"/>
    <mergeCell ref="E17:P17"/>
    <mergeCell ref="Q17:W17"/>
    <mergeCell ref="D18:P18"/>
    <mergeCell ref="Q18:W18"/>
    <mergeCell ref="D19:P19"/>
    <mergeCell ref="Q19:W19"/>
    <mergeCell ref="D16:P16"/>
    <mergeCell ref="Q16:W16"/>
    <mergeCell ref="A1:X2"/>
    <mergeCell ref="A3:X4"/>
    <mergeCell ref="A5:X7"/>
    <mergeCell ref="D15:P15"/>
    <mergeCell ref="Q15:W15"/>
    <mergeCell ref="C9:X9"/>
    <mergeCell ref="C11:X11"/>
    <mergeCell ref="C14:X14"/>
  </mergeCells>
  <phoneticPr fontId="4"/>
  <pageMargins left="0.7" right="0.7" top="0.75" bottom="0.75" header="0.3" footer="0.3"/>
  <pageSetup paperSize="9" scale="5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23A5-DC63-4F6D-B675-2278D10AA439}">
  <sheetPr>
    <tabColor theme="5" tint="0.59999389629810485"/>
  </sheetPr>
  <dimension ref="A1:K17"/>
  <sheetViews>
    <sheetView view="pageBreakPreview" zoomScale="80" zoomScaleNormal="85" zoomScaleSheetLayoutView="80" workbookViewId="0">
      <selection activeCell="K36" sqref="K36"/>
    </sheetView>
  </sheetViews>
  <sheetFormatPr defaultRowHeight="18.75"/>
  <cols>
    <col min="11" max="11" width="13.625" customWidth="1"/>
  </cols>
  <sheetData>
    <row r="1" spans="1:11" ht="25.5">
      <c r="A1" s="541" t="s">
        <v>450</v>
      </c>
      <c r="B1" s="541"/>
      <c r="C1" s="541"/>
    </row>
    <row r="2" spans="1:11" ht="42.6" customHeight="1">
      <c r="A2" s="542" t="s">
        <v>524</v>
      </c>
      <c r="B2" s="542"/>
      <c r="C2" s="542"/>
      <c r="D2" s="542"/>
      <c r="E2" s="542"/>
      <c r="F2" s="542"/>
      <c r="G2" s="542"/>
      <c r="H2" s="542"/>
      <c r="I2" s="542"/>
      <c r="J2" s="542"/>
      <c r="K2" s="542"/>
    </row>
    <row r="3" spans="1:11" ht="19.5" thickBot="1">
      <c r="A3" s="543"/>
      <c r="B3" s="543"/>
      <c r="C3" s="543"/>
      <c r="D3" s="543"/>
      <c r="E3" s="543"/>
      <c r="F3" s="543"/>
      <c r="G3" s="543"/>
      <c r="H3" s="543"/>
      <c r="I3" s="543"/>
      <c r="J3" s="543"/>
      <c r="K3" s="543"/>
    </row>
    <row r="4" spans="1:11" ht="18" customHeight="1">
      <c r="A4" s="546"/>
      <c r="B4" s="547"/>
      <c r="C4" s="511" t="s">
        <v>433</v>
      </c>
      <c r="D4" s="511"/>
      <c r="E4" s="511" t="s">
        <v>434</v>
      </c>
      <c r="F4" s="511"/>
      <c r="G4" s="511" t="s">
        <v>435</v>
      </c>
      <c r="H4" s="511"/>
      <c r="I4" s="511"/>
      <c r="J4" s="511" t="s">
        <v>436</v>
      </c>
      <c r="K4" s="521"/>
    </row>
    <row r="5" spans="1:11" ht="19.5" thickBot="1">
      <c r="A5" s="548"/>
      <c r="B5" s="549"/>
      <c r="C5" s="544"/>
      <c r="D5" s="544"/>
      <c r="E5" s="544"/>
      <c r="F5" s="544"/>
      <c r="G5" s="544"/>
      <c r="H5" s="544"/>
      <c r="I5" s="544"/>
      <c r="J5" s="544" t="s">
        <v>443</v>
      </c>
      <c r="K5" s="545"/>
    </row>
    <row r="6" spans="1:11">
      <c r="A6" s="550" t="s">
        <v>437</v>
      </c>
      <c r="B6" s="551"/>
      <c r="C6" s="551" t="s">
        <v>438</v>
      </c>
      <c r="D6" s="551"/>
      <c r="E6" s="540" t="s">
        <v>398</v>
      </c>
      <c r="F6" s="540"/>
      <c r="G6" s="532"/>
      <c r="H6" s="532"/>
      <c r="I6" s="532"/>
      <c r="J6" s="532"/>
      <c r="K6" s="533"/>
    </row>
    <row r="7" spans="1:11">
      <c r="A7" s="524"/>
      <c r="B7" s="512"/>
      <c r="C7" s="512"/>
      <c r="D7" s="512"/>
      <c r="E7" s="528"/>
      <c r="F7" s="528"/>
      <c r="G7" s="534"/>
      <c r="H7" s="534"/>
      <c r="I7" s="534"/>
      <c r="J7" s="534"/>
      <c r="K7" s="535"/>
    </row>
    <row r="8" spans="1:11" ht="18" customHeight="1">
      <c r="A8" s="524"/>
      <c r="B8" s="512"/>
      <c r="C8" s="512" t="s">
        <v>439</v>
      </c>
      <c r="D8" s="512"/>
      <c r="E8" s="528" t="s">
        <v>319</v>
      </c>
      <c r="F8" s="528"/>
      <c r="G8" s="534"/>
      <c r="H8" s="534"/>
      <c r="I8" s="534"/>
      <c r="J8" s="532"/>
      <c r="K8" s="533"/>
    </row>
    <row r="9" spans="1:11">
      <c r="A9" s="524"/>
      <c r="B9" s="512"/>
      <c r="C9" s="512"/>
      <c r="D9" s="512"/>
      <c r="E9" s="528"/>
      <c r="F9" s="528"/>
      <c r="G9" s="534"/>
      <c r="H9" s="534"/>
      <c r="I9" s="534"/>
      <c r="J9" s="534"/>
      <c r="K9" s="535"/>
    </row>
    <row r="10" spans="1:11" ht="18" customHeight="1">
      <c r="A10" s="524"/>
      <c r="B10" s="512"/>
      <c r="C10" s="512" t="s">
        <v>440</v>
      </c>
      <c r="D10" s="512"/>
      <c r="E10" s="528" t="s">
        <v>398</v>
      </c>
      <c r="F10" s="528"/>
      <c r="G10" s="534"/>
      <c r="H10" s="534"/>
      <c r="I10" s="534"/>
      <c r="J10" s="532"/>
      <c r="K10" s="533"/>
    </row>
    <row r="11" spans="1:11" ht="18" customHeight="1">
      <c r="A11" s="524"/>
      <c r="B11" s="512"/>
      <c r="C11" s="512"/>
      <c r="D11" s="512"/>
      <c r="E11" s="528"/>
      <c r="F11" s="528"/>
      <c r="G11" s="534"/>
      <c r="H11" s="534"/>
      <c r="I11" s="534"/>
      <c r="J11" s="534"/>
      <c r="K11" s="535"/>
    </row>
    <row r="12" spans="1:11" ht="18" customHeight="1">
      <c r="A12" s="524"/>
      <c r="B12" s="512"/>
      <c r="C12" s="553" t="s">
        <v>444</v>
      </c>
      <c r="D12" s="554"/>
      <c r="E12" s="528" t="s">
        <v>319</v>
      </c>
      <c r="F12" s="528"/>
      <c r="G12" s="534"/>
      <c r="H12" s="534"/>
      <c r="I12" s="534"/>
      <c r="J12" s="532"/>
      <c r="K12" s="533"/>
    </row>
    <row r="13" spans="1:11" ht="18" customHeight="1">
      <c r="A13" s="524"/>
      <c r="B13" s="512"/>
      <c r="C13" s="555"/>
      <c r="D13" s="556"/>
      <c r="E13" s="528"/>
      <c r="F13" s="528"/>
      <c r="G13" s="534"/>
      <c r="H13" s="534"/>
      <c r="I13" s="534"/>
      <c r="J13" s="534"/>
      <c r="K13" s="535"/>
    </row>
    <row r="14" spans="1:11" ht="18" customHeight="1">
      <c r="A14" s="524"/>
      <c r="B14" s="512"/>
      <c r="C14" s="512" t="s">
        <v>441</v>
      </c>
      <c r="D14" s="512"/>
      <c r="E14" s="528" t="s">
        <v>319</v>
      </c>
      <c r="F14" s="528"/>
      <c r="G14" s="534"/>
      <c r="H14" s="534"/>
      <c r="I14" s="534"/>
      <c r="J14" s="532"/>
      <c r="K14" s="533"/>
    </row>
    <row r="15" spans="1:11" ht="18" customHeight="1">
      <c r="A15" s="524"/>
      <c r="B15" s="512"/>
      <c r="C15" s="512"/>
      <c r="D15" s="512"/>
      <c r="E15" s="528"/>
      <c r="F15" s="528"/>
      <c r="G15" s="534"/>
      <c r="H15" s="534"/>
      <c r="I15" s="534"/>
      <c r="J15" s="534"/>
      <c r="K15" s="535"/>
    </row>
    <row r="16" spans="1:11">
      <c r="A16" s="524"/>
      <c r="B16" s="512"/>
      <c r="C16" s="512" t="s">
        <v>442</v>
      </c>
      <c r="D16" s="512"/>
      <c r="E16" s="528" t="s">
        <v>319</v>
      </c>
      <c r="F16" s="528"/>
      <c r="G16" s="536"/>
      <c r="H16" s="536"/>
      <c r="I16" s="536"/>
      <c r="J16" s="536"/>
      <c r="K16" s="538"/>
    </row>
    <row r="17" spans="1:11" ht="19.5" thickBot="1">
      <c r="A17" s="552"/>
      <c r="B17" s="544"/>
      <c r="C17" s="544"/>
      <c r="D17" s="544"/>
      <c r="E17" s="529"/>
      <c r="F17" s="529"/>
      <c r="G17" s="537"/>
      <c r="H17" s="537"/>
      <c r="I17" s="537"/>
      <c r="J17" s="537"/>
      <c r="K17" s="539"/>
    </row>
  </sheetData>
  <mergeCells count="34">
    <mergeCell ref="C8:D9"/>
    <mergeCell ref="C10:D11"/>
    <mergeCell ref="C4:D5"/>
    <mergeCell ref="E4:F5"/>
    <mergeCell ref="G4:I5"/>
    <mergeCell ref="E12:F13"/>
    <mergeCell ref="C14:D15"/>
    <mergeCell ref="E14:F15"/>
    <mergeCell ref="C16:D17"/>
    <mergeCell ref="E16:F17"/>
    <mergeCell ref="C12:D13"/>
    <mergeCell ref="J8:K9"/>
    <mergeCell ref="J6:K7"/>
    <mergeCell ref="E6:F7"/>
    <mergeCell ref="A1:C1"/>
    <mergeCell ref="A2:K2"/>
    <mergeCell ref="A3:K3"/>
    <mergeCell ref="J4:K4"/>
    <mergeCell ref="J5:K5"/>
    <mergeCell ref="E8:F9"/>
    <mergeCell ref="A4:B5"/>
    <mergeCell ref="A6:B17"/>
    <mergeCell ref="C6:D7"/>
    <mergeCell ref="G6:I7"/>
    <mergeCell ref="G8:I9"/>
    <mergeCell ref="G10:I11"/>
    <mergeCell ref="E10:F11"/>
    <mergeCell ref="J10:K11"/>
    <mergeCell ref="J12:K13"/>
    <mergeCell ref="J14:K15"/>
    <mergeCell ref="G14:I15"/>
    <mergeCell ref="G16:I17"/>
    <mergeCell ref="J16:K17"/>
    <mergeCell ref="G12:I13"/>
  </mergeCells>
  <phoneticPr fontId="4"/>
  <dataValidations count="2">
    <dataValidation type="list" allowBlank="1" showInputMessage="1" showErrorMessage="1" sqref="J6:K9" xr:uid="{3929822B-4A19-4C0F-9D5C-8F4BE543F3E8}">
      <formula1>"確保済,確保予定"</formula1>
    </dataValidation>
    <dataValidation type="list" allowBlank="1" showInputMessage="1" showErrorMessage="1" sqref="J10:K15" xr:uid="{1EAEE600-D520-433E-8DE9-6B5E3404BB16}">
      <formula1>"調達済,内諾済,折衝中,相談前"</formula1>
    </dataValidation>
  </dataValidations>
  <pageMargins left="0.7" right="0.7" top="0.75" bottom="0.75" header="0.3" footer="0.3"/>
  <pageSetup paperSize="9" scale="7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X27"/>
  <sheetViews>
    <sheetView showGridLines="0" view="pageBreakPreview" zoomScale="80" zoomScaleNormal="100" zoomScaleSheetLayoutView="80" workbookViewId="0">
      <selection activeCell="AE7" sqref="AE7"/>
    </sheetView>
  </sheetViews>
  <sheetFormatPr defaultRowHeight="18.75"/>
  <cols>
    <col min="1" max="16" width="4.25" customWidth="1"/>
    <col min="17" max="18" width="3.125" customWidth="1"/>
    <col min="19" max="19" width="5.625" customWidth="1"/>
    <col min="20" max="20" width="3.125" bestFit="1" customWidth="1"/>
    <col min="21" max="21" width="5.625" customWidth="1"/>
    <col min="22" max="22" width="3.125" bestFit="1" customWidth="1"/>
    <col min="23" max="23" width="5.625" customWidth="1"/>
    <col min="24" max="24" width="3.125" bestFit="1" customWidth="1"/>
    <col min="25" max="25" width="4.25" customWidth="1"/>
  </cols>
  <sheetData>
    <row r="1" spans="1:24">
      <c r="A1" t="s">
        <v>477</v>
      </c>
    </row>
    <row r="3" spans="1:24" ht="25.5">
      <c r="C3" s="311" t="s">
        <v>454</v>
      </c>
      <c r="D3" s="311"/>
      <c r="E3" s="311"/>
      <c r="F3" s="311"/>
      <c r="G3" s="311"/>
      <c r="H3" s="311"/>
      <c r="I3" s="311"/>
      <c r="J3" s="311"/>
      <c r="K3" s="311"/>
      <c r="L3" s="311"/>
      <c r="M3" s="311"/>
      <c r="N3" s="311"/>
      <c r="O3" s="311"/>
      <c r="P3" s="311"/>
      <c r="Q3" s="311"/>
      <c r="R3" s="311"/>
      <c r="S3" s="311"/>
      <c r="T3" s="311"/>
      <c r="U3" s="311"/>
      <c r="V3" s="311"/>
    </row>
    <row r="4" spans="1:24" ht="25.5">
      <c r="C4" s="311" t="s">
        <v>474</v>
      </c>
      <c r="D4" s="311"/>
      <c r="E4" s="311"/>
      <c r="F4" s="311"/>
      <c r="G4" s="311"/>
      <c r="H4" s="311"/>
      <c r="I4" s="311"/>
      <c r="J4" s="311"/>
      <c r="K4" s="311"/>
      <c r="L4" s="311"/>
      <c r="M4" s="311"/>
      <c r="N4" s="311"/>
      <c r="O4" s="311"/>
      <c r="P4" s="311"/>
      <c r="Q4" s="311"/>
      <c r="R4" s="311"/>
      <c r="S4" s="311"/>
      <c r="T4" s="311"/>
      <c r="U4" s="311"/>
      <c r="V4" s="311"/>
    </row>
    <row r="6" spans="1:24">
      <c r="A6" t="s">
        <v>33</v>
      </c>
    </row>
    <row r="8" spans="1:24" ht="19.5">
      <c r="A8" s="210" t="s">
        <v>34</v>
      </c>
      <c r="B8" s="211"/>
      <c r="C8" s="211"/>
      <c r="D8" s="211"/>
      <c r="E8" s="211"/>
      <c r="F8" s="212" t="s">
        <v>277</v>
      </c>
      <c r="G8" s="211"/>
      <c r="H8" s="211"/>
      <c r="I8" s="211"/>
      <c r="J8" s="211"/>
      <c r="K8" s="211"/>
      <c r="L8" s="211"/>
      <c r="M8" s="211"/>
    </row>
    <row r="9" spans="1:24">
      <c r="A9" s="557"/>
      <c r="B9" s="558"/>
      <c r="C9" s="558"/>
      <c r="D9" s="558"/>
      <c r="E9" s="558"/>
      <c r="F9" s="558"/>
      <c r="G9" s="558"/>
      <c r="H9" s="558"/>
      <c r="I9" s="558"/>
      <c r="J9" s="558"/>
      <c r="K9" s="558"/>
      <c r="L9" s="558"/>
      <c r="M9" s="558"/>
      <c r="N9" s="558"/>
      <c r="O9" s="558"/>
      <c r="P9" s="558"/>
      <c r="Q9" s="558"/>
      <c r="R9" s="558"/>
      <c r="S9" s="558"/>
      <c r="T9" s="558"/>
      <c r="U9" s="558"/>
      <c r="V9" s="558"/>
      <c r="W9" s="559"/>
      <c r="X9" s="20"/>
    </row>
    <row r="10" spans="1:24">
      <c r="A10" s="560"/>
      <c r="B10" s="561"/>
      <c r="C10" s="561"/>
      <c r="D10" s="561"/>
      <c r="E10" s="561"/>
      <c r="F10" s="561"/>
      <c r="G10" s="561"/>
      <c r="H10" s="561"/>
      <c r="I10" s="561"/>
      <c r="J10" s="561"/>
      <c r="K10" s="561"/>
      <c r="L10" s="561"/>
      <c r="M10" s="561"/>
      <c r="N10" s="561"/>
      <c r="O10" s="561"/>
      <c r="P10" s="561"/>
      <c r="Q10" s="561"/>
      <c r="R10" s="561"/>
      <c r="S10" s="561"/>
      <c r="T10" s="561"/>
      <c r="U10" s="561"/>
      <c r="V10" s="561"/>
      <c r="W10" s="562"/>
      <c r="X10" s="20"/>
    </row>
    <row r="11" spans="1:24" ht="25.5" customHeight="1">
      <c r="A11" t="s">
        <v>35</v>
      </c>
    </row>
    <row r="13" spans="1:24" ht="19.5">
      <c r="A13" s="54" t="s">
        <v>36</v>
      </c>
    </row>
    <row r="14" spans="1:24">
      <c r="A14" t="s">
        <v>281</v>
      </c>
    </row>
    <row r="15" spans="1:24">
      <c r="A15" t="s">
        <v>37</v>
      </c>
    </row>
    <row r="17" spans="1:8" ht="19.5">
      <c r="A17" s="54" t="s">
        <v>451</v>
      </c>
    </row>
    <row r="18" spans="1:8">
      <c r="A18" t="s">
        <v>266</v>
      </c>
    </row>
    <row r="20" spans="1:8" ht="19.5">
      <c r="A20" s="54" t="s">
        <v>452</v>
      </c>
    </row>
    <row r="21" spans="1:8">
      <c r="A21" s="563">
        <f>MIN(【SB】７!F16,3000000)</f>
        <v>0</v>
      </c>
      <c r="B21" s="563"/>
      <c r="C21" s="563"/>
      <c r="D21" s="563"/>
      <c r="E21" s="563"/>
      <c r="F21" s="563"/>
      <c r="G21" s="563"/>
      <c r="H21" s="564" t="s">
        <v>38</v>
      </c>
    </row>
    <row r="22" spans="1:8">
      <c r="A22" s="563"/>
      <c r="B22" s="563"/>
      <c r="C22" s="563"/>
      <c r="D22" s="563"/>
      <c r="E22" s="563"/>
      <c r="F22" s="563"/>
      <c r="G22" s="563"/>
      <c r="H22" s="565"/>
    </row>
    <row r="23" spans="1:8">
      <c r="A23" t="s">
        <v>39</v>
      </c>
    </row>
    <row r="25" spans="1:8" ht="19.5">
      <c r="A25" s="54" t="s">
        <v>453</v>
      </c>
    </row>
    <row r="26" spans="1:8">
      <c r="A26" s="295" t="s">
        <v>18</v>
      </c>
      <c r="B26" s="295"/>
      <c r="C26" s="566"/>
      <c r="D26" s="566"/>
      <c r="E26" s="295" t="s">
        <v>19</v>
      </c>
      <c r="F26" s="566"/>
      <c r="G26" s="566"/>
      <c r="H26" s="295" t="s">
        <v>40</v>
      </c>
    </row>
    <row r="27" spans="1:8">
      <c r="A27" s="295"/>
      <c r="B27" s="295"/>
      <c r="C27" s="566"/>
      <c r="D27" s="566"/>
      <c r="E27" s="295"/>
      <c r="F27" s="566"/>
      <c r="G27" s="566"/>
      <c r="H27" s="295"/>
    </row>
  </sheetData>
  <mergeCells count="10">
    <mergeCell ref="A9:W10"/>
    <mergeCell ref="C3:V3"/>
    <mergeCell ref="A21:G22"/>
    <mergeCell ref="H21:H22"/>
    <mergeCell ref="A26:B27"/>
    <mergeCell ref="C26:D27"/>
    <mergeCell ref="E26:E27"/>
    <mergeCell ref="F26:G27"/>
    <mergeCell ref="H26:H27"/>
    <mergeCell ref="C4:V4"/>
  </mergeCells>
  <phoneticPr fontId="4"/>
  <pageMargins left="0.7" right="0.7" top="0.75" bottom="0.75" header="0.3" footer="0.3"/>
  <pageSetup paperSize="9" scale="79"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L43"/>
  <sheetViews>
    <sheetView showGridLines="0" view="pageBreakPreview" topLeftCell="A5" zoomScale="80" zoomScaleNormal="100" zoomScaleSheetLayoutView="80" workbookViewId="0">
      <selection activeCell="O22" sqref="O22"/>
    </sheetView>
  </sheetViews>
  <sheetFormatPr defaultRowHeight="18.75"/>
  <cols>
    <col min="1" max="1" width="6.75" customWidth="1"/>
    <col min="2" max="2" width="10.25" style="22" customWidth="1"/>
    <col min="3" max="6" width="8.625" style="22"/>
    <col min="7" max="9" width="9.75" style="18" customWidth="1"/>
    <col min="10" max="10" width="9.125" bestFit="1" customWidth="1"/>
    <col min="11" max="11" width="3.125" style="18" customWidth="1"/>
    <col min="12" max="12" width="4.625" style="18" customWidth="1"/>
  </cols>
  <sheetData>
    <row r="1" spans="1:12" ht="30" customHeight="1">
      <c r="A1" s="174" t="s">
        <v>42</v>
      </c>
    </row>
    <row r="2" spans="1:12" ht="9.4" customHeight="1">
      <c r="A2" s="567" t="s">
        <v>102</v>
      </c>
      <c r="B2" s="567"/>
      <c r="C2" s="567"/>
      <c r="D2" s="567"/>
      <c r="E2" s="567"/>
      <c r="F2" s="567"/>
      <c r="G2" s="567"/>
      <c r="H2" s="567"/>
      <c r="I2" s="567"/>
      <c r="J2" s="567"/>
      <c r="K2" s="567"/>
      <c r="L2" s="567"/>
    </row>
    <row r="3" spans="1:12" ht="6.75" customHeight="1">
      <c r="A3" s="567"/>
      <c r="B3" s="567"/>
      <c r="C3" s="567"/>
      <c r="D3" s="567"/>
      <c r="E3" s="567"/>
      <c r="F3" s="567"/>
      <c r="G3" s="567"/>
      <c r="H3" s="567"/>
      <c r="I3" s="567"/>
      <c r="J3" s="567"/>
      <c r="K3" s="567"/>
      <c r="L3" s="567"/>
    </row>
    <row r="4" spans="1:12" ht="6.75" customHeight="1">
      <c r="A4" s="567"/>
      <c r="B4" s="567"/>
      <c r="C4" s="567"/>
      <c r="D4" s="567"/>
      <c r="E4" s="567"/>
      <c r="F4" s="567"/>
      <c r="G4" s="567"/>
      <c r="H4" s="567"/>
      <c r="I4" s="567"/>
      <c r="J4" s="567"/>
      <c r="K4" s="567"/>
      <c r="L4" s="567"/>
    </row>
    <row r="5" spans="1:12" ht="6.75" customHeight="1">
      <c r="A5" s="567"/>
      <c r="B5" s="567"/>
      <c r="C5" s="567"/>
      <c r="D5" s="567"/>
      <c r="E5" s="567"/>
      <c r="F5" s="567"/>
      <c r="G5" s="567"/>
      <c r="H5" s="567"/>
      <c r="I5" s="567"/>
      <c r="J5" s="567"/>
      <c r="K5" s="567"/>
      <c r="L5" s="567"/>
    </row>
    <row r="6" spans="1:12" ht="15.75" customHeight="1">
      <c r="A6" s="568"/>
      <c r="B6" s="568"/>
      <c r="C6" s="568"/>
      <c r="D6" s="568"/>
      <c r="E6" s="568"/>
      <c r="F6" s="568"/>
      <c r="G6" s="568"/>
      <c r="H6" s="568"/>
      <c r="I6" s="568"/>
      <c r="J6" s="568"/>
      <c r="K6" s="568"/>
      <c r="L6" s="568"/>
    </row>
    <row r="7" spans="1:12">
      <c r="A7" s="572" t="s">
        <v>265</v>
      </c>
      <c r="B7" s="572"/>
      <c r="C7" s="572"/>
      <c r="D7" s="572"/>
      <c r="E7" s="572"/>
      <c r="F7" s="572"/>
      <c r="G7" s="572"/>
      <c r="H7" s="572"/>
      <c r="I7" s="572"/>
      <c r="J7" s="572"/>
      <c r="K7" s="572"/>
      <c r="L7" s="572"/>
    </row>
    <row r="8" spans="1:12" ht="76.150000000000006" customHeight="1">
      <c r="A8" s="568" t="s">
        <v>254</v>
      </c>
      <c r="B8" s="568"/>
      <c r="C8" s="568"/>
      <c r="D8" s="568"/>
      <c r="E8" s="568"/>
      <c r="F8" s="568"/>
      <c r="G8" s="568"/>
      <c r="H8" s="568"/>
      <c r="I8" s="568"/>
      <c r="J8" s="568"/>
      <c r="K8" s="568"/>
      <c r="L8" s="568"/>
    </row>
    <row r="9" spans="1:12" ht="18.600000000000001" customHeight="1">
      <c r="A9" s="171"/>
      <c r="B9" s="171"/>
      <c r="C9" s="171"/>
      <c r="D9" s="171"/>
      <c r="E9" s="171"/>
      <c r="F9" s="171"/>
      <c r="G9" s="171"/>
      <c r="H9" s="171"/>
      <c r="I9" s="171"/>
      <c r="J9" s="171"/>
      <c r="K9" s="171"/>
      <c r="L9" s="171"/>
    </row>
    <row r="10" spans="1:12" ht="24" customHeight="1">
      <c r="A10" s="167" t="s">
        <v>256</v>
      </c>
      <c r="B10" s="570" t="s">
        <v>260</v>
      </c>
      <c r="C10" s="570"/>
      <c r="D10" s="570"/>
      <c r="E10" s="570" t="s">
        <v>262</v>
      </c>
      <c r="F10" s="570"/>
      <c r="G10" s="570"/>
      <c r="H10" s="570" t="s">
        <v>263</v>
      </c>
      <c r="I10" s="570"/>
      <c r="J10" s="570"/>
      <c r="K10" s="171"/>
      <c r="L10" s="171"/>
    </row>
    <row r="11" spans="1:12" ht="41.25" customHeight="1">
      <c r="A11" s="167" t="s">
        <v>257</v>
      </c>
      <c r="B11" s="573" t="s">
        <v>283</v>
      </c>
      <c r="C11" s="574"/>
      <c r="D11" s="575"/>
      <c r="E11" s="573" t="s">
        <v>264</v>
      </c>
      <c r="F11" s="574"/>
      <c r="G11" s="575"/>
      <c r="H11" s="573" t="s">
        <v>264</v>
      </c>
      <c r="I11" s="574"/>
      <c r="J11" s="575"/>
      <c r="K11" s="171"/>
      <c r="L11" s="171"/>
    </row>
    <row r="12" spans="1:12" ht="18.600000000000001" customHeight="1">
      <c r="A12" s="171"/>
      <c r="B12" s="171"/>
      <c r="C12" s="171"/>
      <c r="D12" s="171"/>
      <c r="E12" s="171"/>
      <c r="F12" s="171"/>
      <c r="G12" s="171"/>
      <c r="H12" s="171"/>
      <c r="I12" s="171"/>
      <c r="J12" s="171"/>
      <c r="K12" s="171"/>
      <c r="L12" s="171"/>
    </row>
    <row r="13" spans="1:12" ht="18.600000000000001" customHeight="1">
      <c r="A13" s="172" t="s">
        <v>258</v>
      </c>
      <c r="B13" s="171"/>
      <c r="C13" s="171"/>
      <c r="D13" s="171"/>
      <c r="E13" s="171"/>
      <c r="F13" s="171"/>
      <c r="G13" s="171"/>
      <c r="H13" s="171"/>
      <c r="I13" s="171"/>
      <c r="J13" s="171"/>
      <c r="K13" s="171"/>
      <c r="L13" s="171"/>
    </row>
    <row r="14" spans="1:12" ht="6.75" customHeight="1">
      <c r="A14" s="171"/>
      <c r="B14" s="171"/>
      <c r="C14" s="171"/>
      <c r="D14" s="171"/>
      <c r="E14" s="171"/>
      <c r="F14" s="171"/>
      <c r="G14" s="171"/>
      <c r="H14" s="171"/>
      <c r="I14" s="171"/>
      <c r="J14" s="171"/>
      <c r="K14" s="171"/>
      <c r="L14" s="171"/>
    </row>
    <row r="15" spans="1:12" ht="40.5" customHeight="1">
      <c r="A15" s="164" t="s">
        <v>43</v>
      </c>
      <c r="B15" s="165" t="s">
        <v>44</v>
      </c>
      <c r="C15" s="570" t="s">
        <v>45</v>
      </c>
      <c r="D15" s="570"/>
      <c r="E15" s="570"/>
      <c r="F15" s="570"/>
      <c r="G15" s="164" t="s">
        <v>46</v>
      </c>
      <c r="H15" s="164" t="s">
        <v>47</v>
      </c>
      <c r="I15" s="167" t="s">
        <v>255</v>
      </c>
      <c r="J15" s="576" t="s">
        <v>48</v>
      </c>
      <c r="K15" s="576"/>
      <c r="L15" s="576"/>
    </row>
    <row r="16" spans="1:12">
      <c r="A16" s="23" t="s">
        <v>49</v>
      </c>
      <c r="B16" s="24" t="s">
        <v>51</v>
      </c>
      <c r="C16" s="571" t="s">
        <v>52</v>
      </c>
      <c r="D16" s="571"/>
      <c r="E16" s="571"/>
      <c r="F16" s="571"/>
      <c r="G16" s="23" t="s">
        <v>284</v>
      </c>
      <c r="H16" s="23" t="s">
        <v>284</v>
      </c>
      <c r="I16" s="153" t="s">
        <v>259</v>
      </c>
      <c r="J16" s="153" t="s">
        <v>56</v>
      </c>
      <c r="K16" s="28" t="s">
        <v>55</v>
      </c>
      <c r="L16" s="26">
        <v>1</v>
      </c>
    </row>
    <row r="17" spans="1:12">
      <c r="A17" s="23" t="s">
        <v>50</v>
      </c>
      <c r="B17" s="24" t="s">
        <v>51</v>
      </c>
      <c r="C17" s="571" t="s">
        <v>59</v>
      </c>
      <c r="D17" s="571"/>
      <c r="E17" s="571"/>
      <c r="F17" s="571"/>
      <c r="G17" s="23" t="s">
        <v>285</v>
      </c>
      <c r="H17" s="23" t="s">
        <v>285</v>
      </c>
      <c r="I17" s="153" t="s">
        <v>261</v>
      </c>
      <c r="J17" s="153" t="s">
        <v>56</v>
      </c>
      <c r="K17" s="28" t="s">
        <v>55</v>
      </c>
      <c r="L17" s="26">
        <v>2</v>
      </c>
    </row>
    <row r="18" spans="1:12" ht="75.599999999999994" customHeight="1">
      <c r="A18" s="23" t="s">
        <v>58</v>
      </c>
      <c r="B18" s="24" t="s">
        <v>53</v>
      </c>
      <c r="C18" s="571" t="s">
        <v>54</v>
      </c>
      <c r="D18" s="571"/>
      <c r="E18" s="571"/>
      <c r="F18" s="571"/>
      <c r="G18" s="23" t="s">
        <v>286</v>
      </c>
      <c r="H18" s="23" t="s">
        <v>287</v>
      </c>
      <c r="I18" s="153" t="s">
        <v>259</v>
      </c>
      <c r="J18" s="153" t="s">
        <v>57</v>
      </c>
      <c r="K18" s="28" t="s">
        <v>55</v>
      </c>
      <c r="L18" s="26">
        <v>1</v>
      </c>
    </row>
    <row r="19" spans="1:12">
      <c r="A19" s="19">
        <v>1</v>
      </c>
      <c r="B19" s="25"/>
      <c r="C19" s="569"/>
      <c r="D19" s="569"/>
      <c r="E19" s="569"/>
      <c r="F19" s="569"/>
      <c r="G19" s="19"/>
      <c r="H19" s="19"/>
      <c r="I19" s="166"/>
      <c r="J19" s="34"/>
      <c r="K19" s="29" t="s">
        <v>55</v>
      </c>
      <c r="L19" s="27"/>
    </row>
    <row r="20" spans="1:12">
      <c r="A20" s="19">
        <v>2</v>
      </c>
      <c r="B20" s="25"/>
      <c r="C20" s="569"/>
      <c r="D20" s="569"/>
      <c r="E20" s="569"/>
      <c r="F20" s="569"/>
      <c r="G20" s="19"/>
      <c r="H20" s="19"/>
      <c r="I20" s="166"/>
      <c r="J20" s="34"/>
      <c r="K20" s="29" t="s">
        <v>55</v>
      </c>
      <c r="L20" s="27"/>
    </row>
    <row r="21" spans="1:12">
      <c r="A21" s="19">
        <v>3</v>
      </c>
      <c r="B21" s="25"/>
      <c r="C21" s="569"/>
      <c r="D21" s="569"/>
      <c r="E21" s="569"/>
      <c r="F21" s="569"/>
      <c r="G21" s="19"/>
      <c r="H21" s="19"/>
      <c r="I21" s="166"/>
      <c r="J21" s="34"/>
      <c r="K21" s="29" t="s">
        <v>55</v>
      </c>
      <c r="L21" s="27"/>
    </row>
    <row r="22" spans="1:12">
      <c r="A22" s="19">
        <v>4</v>
      </c>
      <c r="B22" s="25"/>
      <c r="C22" s="569"/>
      <c r="D22" s="569"/>
      <c r="E22" s="569"/>
      <c r="F22" s="569"/>
      <c r="G22" s="19"/>
      <c r="H22" s="19"/>
      <c r="I22" s="166"/>
      <c r="J22" s="34"/>
      <c r="K22" s="29" t="s">
        <v>55</v>
      </c>
      <c r="L22" s="27"/>
    </row>
    <row r="23" spans="1:12">
      <c r="A23" s="19">
        <v>5</v>
      </c>
      <c r="B23" s="25"/>
      <c r="C23" s="569"/>
      <c r="D23" s="569"/>
      <c r="E23" s="569"/>
      <c r="F23" s="569"/>
      <c r="G23" s="19"/>
      <c r="H23" s="19"/>
      <c r="I23" s="166"/>
      <c r="J23" s="34"/>
      <c r="K23" s="29" t="s">
        <v>55</v>
      </c>
      <c r="L23" s="27"/>
    </row>
    <row r="24" spans="1:12">
      <c r="A24" s="19">
        <v>6</v>
      </c>
      <c r="B24" s="25"/>
      <c r="C24" s="569"/>
      <c r="D24" s="569"/>
      <c r="E24" s="569"/>
      <c r="F24" s="569"/>
      <c r="G24" s="19"/>
      <c r="H24" s="19"/>
      <c r="I24" s="166"/>
      <c r="J24" s="34"/>
      <c r="K24" s="29" t="s">
        <v>55</v>
      </c>
      <c r="L24" s="27"/>
    </row>
    <row r="25" spans="1:12">
      <c r="A25" s="19">
        <v>7</v>
      </c>
      <c r="B25" s="25"/>
      <c r="C25" s="569"/>
      <c r="D25" s="569"/>
      <c r="E25" s="569"/>
      <c r="F25" s="569"/>
      <c r="G25" s="19"/>
      <c r="H25" s="19"/>
      <c r="I25" s="166"/>
      <c r="J25" s="34"/>
      <c r="K25" s="29" t="s">
        <v>55</v>
      </c>
      <c r="L25" s="27"/>
    </row>
    <row r="26" spans="1:12">
      <c r="A26" s="19">
        <v>8</v>
      </c>
      <c r="B26" s="25"/>
      <c r="C26" s="569"/>
      <c r="D26" s="569"/>
      <c r="E26" s="569"/>
      <c r="F26" s="569"/>
      <c r="G26" s="19"/>
      <c r="H26" s="19"/>
      <c r="I26" s="166"/>
      <c r="J26" s="34"/>
      <c r="K26" s="29" t="s">
        <v>55</v>
      </c>
      <c r="L26" s="27"/>
    </row>
    <row r="27" spans="1:12">
      <c r="A27" s="19">
        <v>9</v>
      </c>
      <c r="B27" s="25"/>
      <c r="C27" s="569"/>
      <c r="D27" s="569"/>
      <c r="E27" s="569"/>
      <c r="F27" s="569"/>
      <c r="G27" s="19"/>
      <c r="H27" s="19"/>
      <c r="I27" s="166"/>
      <c r="J27" s="34"/>
      <c r="K27" s="29" t="s">
        <v>55</v>
      </c>
      <c r="L27" s="27"/>
    </row>
    <row r="28" spans="1:12">
      <c r="A28" s="19">
        <v>10</v>
      </c>
      <c r="B28" s="25"/>
      <c r="C28" s="569"/>
      <c r="D28" s="569"/>
      <c r="E28" s="569"/>
      <c r="F28" s="569"/>
      <c r="G28" s="19"/>
      <c r="H28" s="19"/>
      <c r="I28" s="166"/>
      <c r="J28" s="34"/>
      <c r="K28" s="29" t="s">
        <v>55</v>
      </c>
      <c r="L28" s="27"/>
    </row>
    <row r="29" spans="1:12">
      <c r="A29" s="19">
        <v>11</v>
      </c>
      <c r="B29" s="25"/>
      <c r="C29" s="569"/>
      <c r="D29" s="569"/>
      <c r="E29" s="569"/>
      <c r="F29" s="569"/>
      <c r="G29" s="19"/>
      <c r="H29" s="19"/>
      <c r="I29" s="166"/>
      <c r="J29" s="34"/>
      <c r="K29" s="29" t="s">
        <v>55</v>
      </c>
      <c r="L29" s="27"/>
    </row>
    <row r="30" spans="1:12">
      <c r="A30" s="19">
        <v>12</v>
      </c>
      <c r="B30" s="25"/>
      <c r="C30" s="569"/>
      <c r="D30" s="569"/>
      <c r="E30" s="569"/>
      <c r="F30" s="569"/>
      <c r="G30" s="19"/>
      <c r="H30" s="19"/>
      <c r="I30" s="166"/>
      <c r="J30" s="34"/>
      <c r="K30" s="29" t="s">
        <v>55</v>
      </c>
      <c r="L30" s="27"/>
    </row>
    <row r="31" spans="1:12">
      <c r="A31" s="19">
        <v>13</v>
      </c>
      <c r="B31" s="25"/>
      <c r="C31" s="569"/>
      <c r="D31" s="569"/>
      <c r="E31" s="569"/>
      <c r="F31" s="569"/>
      <c r="G31" s="19"/>
      <c r="H31" s="19"/>
      <c r="I31" s="166"/>
      <c r="J31" s="34"/>
      <c r="K31" s="29" t="s">
        <v>55</v>
      </c>
      <c r="L31" s="27"/>
    </row>
    <row r="32" spans="1:12">
      <c r="A32" s="19">
        <v>14</v>
      </c>
      <c r="B32" s="25"/>
      <c r="C32" s="569"/>
      <c r="D32" s="569"/>
      <c r="E32" s="569"/>
      <c r="F32" s="569"/>
      <c r="G32" s="19"/>
      <c r="H32" s="19"/>
      <c r="I32" s="166"/>
      <c r="J32" s="34"/>
      <c r="K32" s="29" t="s">
        <v>55</v>
      </c>
      <c r="L32" s="27"/>
    </row>
    <row r="33" spans="1:12">
      <c r="A33" s="19">
        <v>15</v>
      </c>
      <c r="B33" s="25"/>
      <c r="C33" s="569"/>
      <c r="D33" s="569"/>
      <c r="E33" s="569"/>
      <c r="F33" s="569"/>
      <c r="G33" s="19"/>
      <c r="H33" s="19"/>
      <c r="I33" s="166"/>
      <c r="J33" s="34"/>
      <c r="K33" s="29" t="s">
        <v>55</v>
      </c>
      <c r="L33" s="27"/>
    </row>
    <row r="34" spans="1:12">
      <c r="A34" s="19">
        <v>16</v>
      </c>
      <c r="B34" s="25"/>
      <c r="C34" s="569"/>
      <c r="D34" s="569"/>
      <c r="E34" s="569"/>
      <c r="F34" s="569"/>
      <c r="G34" s="19"/>
      <c r="H34" s="19"/>
      <c r="I34" s="166"/>
      <c r="J34" s="34"/>
      <c r="K34" s="29" t="s">
        <v>55</v>
      </c>
      <c r="L34" s="27"/>
    </row>
    <row r="35" spans="1:12">
      <c r="A35" s="19">
        <v>17</v>
      </c>
      <c r="B35" s="25"/>
      <c r="C35" s="569"/>
      <c r="D35" s="569"/>
      <c r="E35" s="569"/>
      <c r="F35" s="569"/>
      <c r="G35" s="19"/>
      <c r="H35" s="19"/>
      <c r="I35" s="166"/>
      <c r="J35" s="34"/>
      <c r="K35" s="29" t="s">
        <v>55</v>
      </c>
      <c r="L35" s="27"/>
    </row>
    <row r="36" spans="1:12">
      <c r="A36" s="19">
        <v>18</v>
      </c>
      <c r="B36" s="25"/>
      <c r="C36" s="569"/>
      <c r="D36" s="569"/>
      <c r="E36" s="569"/>
      <c r="F36" s="569"/>
      <c r="G36" s="19"/>
      <c r="H36" s="19"/>
      <c r="I36" s="166"/>
      <c r="J36" s="34"/>
      <c r="K36" s="29" t="s">
        <v>55</v>
      </c>
      <c r="L36" s="27"/>
    </row>
    <row r="37" spans="1:12">
      <c r="A37" s="19">
        <v>19</v>
      </c>
      <c r="B37" s="25"/>
      <c r="C37" s="569"/>
      <c r="D37" s="569"/>
      <c r="E37" s="569"/>
      <c r="F37" s="569"/>
      <c r="G37" s="19"/>
      <c r="H37" s="19"/>
      <c r="I37" s="166"/>
      <c r="J37" s="34"/>
      <c r="K37" s="29" t="s">
        <v>55</v>
      </c>
      <c r="L37" s="27"/>
    </row>
    <row r="38" spans="1:12">
      <c r="A38" s="19">
        <v>20</v>
      </c>
      <c r="B38" s="25"/>
      <c r="C38" s="569"/>
      <c r="D38" s="569"/>
      <c r="E38" s="569"/>
      <c r="F38" s="569"/>
      <c r="G38" s="19"/>
      <c r="H38" s="19"/>
      <c r="I38" s="166"/>
      <c r="J38" s="34"/>
      <c r="K38" s="29" t="s">
        <v>55</v>
      </c>
      <c r="L38" s="27"/>
    </row>
    <row r="39" spans="1:12">
      <c r="A39" s="19">
        <v>21</v>
      </c>
      <c r="B39" s="25"/>
      <c r="C39" s="569"/>
      <c r="D39" s="569"/>
      <c r="E39" s="569"/>
      <c r="F39" s="569"/>
      <c r="G39" s="19"/>
      <c r="H39" s="19"/>
      <c r="I39" s="166"/>
      <c r="J39" s="34"/>
      <c r="K39" s="29" t="s">
        <v>55</v>
      </c>
      <c r="L39" s="27"/>
    </row>
    <row r="40" spans="1:12">
      <c r="A40" s="19">
        <v>22</v>
      </c>
      <c r="B40" s="25"/>
      <c r="C40" s="569"/>
      <c r="D40" s="569"/>
      <c r="E40" s="569"/>
      <c r="F40" s="569"/>
      <c r="G40" s="19"/>
      <c r="H40" s="19"/>
      <c r="I40" s="166"/>
      <c r="J40" s="34"/>
      <c r="K40" s="29" t="s">
        <v>55</v>
      </c>
      <c r="L40" s="27"/>
    </row>
    <row r="41" spans="1:12">
      <c r="A41" s="19">
        <v>23</v>
      </c>
      <c r="B41" s="25"/>
      <c r="C41" s="569"/>
      <c r="D41" s="569"/>
      <c r="E41" s="569"/>
      <c r="F41" s="569"/>
      <c r="G41" s="19"/>
      <c r="H41" s="19"/>
      <c r="I41" s="166"/>
      <c r="J41" s="34"/>
      <c r="K41" s="29" t="s">
        <v>55</v>
      </c>
      <c r="L41" s="27"/>
    </row>
    <row r="42" spans="1:12">
      <c r="A42" s="19">
        <v>24</v>
      </c>
      <c r="B42" s="25"/>
      <c r="C42" s="569"/>
      <c r="D42" s="569"/>
      <c r="E42" s="569"/>
      <c r="F42" s="569"/>
      <c r="G42" s="19"/>
      <c r="H42" s="19"/>
      <c r="I42" s="166"/>
      <c r="J42" s="34"/>
      <c r="K42" s="29" t="s">
        <v>55</v>
      </c>
      <c r="L42" s="27"/>
    </row>
    <row r="43" spans="1:12">
      <c r="A43" s="19">
        <v>25</v>
      </c>
      <c r="B43" s="25"/>
      <c r="C43" s="569"/>
      <c r="D43" s="569"/>
      <c r="E43" s="569"/>
      <c r="F43" s="569"/>
      <c r="G43" s="19"/>
      <c r="H43" s="19"/>
      <c r="I43" s="166"/>
      <c r="J43" s="34"/>
      <c r="K43" s="29" t="s">
        <v>55</v>
      </c>
      <c r="L43" s="27"/>
    </row>
  </sheetData>
  <mergeCells count="39">
    <mergeCell ref="C40:F40"/>
    <mergeCell ref="C41:F41"/>
    <mergeCell ref="C42:F42"/>
    <mergeCell ref="J15:L15"/>
    <mergeCell ref="C43:F43"/>
    <mergeCell ref="C18:F18"/>
    <mergeCell ref="C34:F34"/>
    <mergeCell ref="C35:F35"/>
    <mergeCell ref="C36:F36"/>
    <mergeCell ref="C37:F37"/>
    <mergeCell ref="C38:F38"/>
    <mergeCell ref="C39:F39"/>
    <mergeCell ref="C28:F28"/>
    <mergeCell ref="C29:F29"/>
    <mergeCell ref="C30:F30"/>
    <mergeCell ref="C31:F31"/>
    <mergeCell ref="C32:F32"/>
    <mergeCell ref="C33:F33"/>
    <mergeCell ref="C22:F22"/>
    <mergeCell ref="C23:F23"/>
    <mergeCell ref="C24:F24"/>
    <mergeCell ref="C25:F25"/>
    <mergeCell ref="C26:F26"/>
    <mergeCell ref="C27:F27"/>
    <mergeCell ref="A2:L6"/>
    <mergeCell ref="C21:F21"/>
    <mergeCell ref="C15:F15"/>
    <mergeCell ref="C16:F16"/>
    <mergeCell ref="C17:F17"/>
    <mergeCell ref="C19:F19"/>
    <mergeCell ref="C20:F20"/>
    <mergeCell ref="A7:L7"/>
    <mergeCell ref="A8:L8"/>
    <mergeCell ref="B10:D10"/>
    <mergeCell ref="E10:G10"/>
    <mergeCell ref="H10:J10"/>
    <mergeCell ref="B11:D11"/>
    <mergeCell ref="E11:G11"/>
    <mergeCell ref="H11:J11"/>
  </mergeCells>
  <phoneticPr fontId="4"/>
  <dataValidations count="2">
    <dataValidation type="list" allowBlank="1" showInputMessage="1" showErrorMessage="1" sqref="J16:J43" xr:uid="{00000000-0002-0000-0200-000000000000}">
      <formula1>"仮,設,テ,委,原,展,広,E,人(役･社),人(ﾊﾟ･ｱ)"</formula1>
    </dataValidation>
    <dataValidation type="list" allowBlank="1" showInputMessage="1" showErrorMessage="1" sqref="I16:I43" xr:uid="{00000000-0002-0000-0200-000001000000}">
      <formula1>"１期,２期,３期"</formula1>
    </dataValidation>
  </dataValidations>
  <pageMargins left="0.70866141732283472" right="0.70866141732283472" top="0.74803149606299213" bottom="0.74803149606299213" header="0.31496062992125984" footer="0.31496062992125984"/>
  <pageSetup paperSize="9" scale="82" fitToHeight="0"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G34"/>
  <sheetViews>
    <sheetView view="pageBreakPreview" zoomScale="80" zoomScaleNormal="100" zoomScaleSheetLayoutView="80" workbookViewId="0">
      <selection activeCell="D16" sqref="D16"/>
    </sheetView>
  </sheetViews>
  <sheetFormatPr defaultRowHeight="18.75"/>
  <cols>
    <col min="1" max="1" width="3.25" customWidth="1"/>
    <col min="2" max="2" width="6.125" customWidth="1"/>
    <col min="3" max="3" width="24.125" bestFit="1" customWidth="1"/>
    <col min="4" max="4" width="24.125" customWidth="1"/>
    <col min="5" max="5" width="24.75" customWidth="1"/>
    <col min="6" max="6" width="23.75" customWidth="1"/>
    <col min="7" max="7" width="17.25" customWidth="1"/>
  </cols>
  <sheetData>
    <row r="1" spans="1:7" ht="24">
      <c r="A1" s="174" t="s">
        <v>60</v>
      </c>
    </row>
    <row r="3" spans="1:7" ht="19.5">
      <c r="A3" s="54" t="s">
        <v>61</v>
      </c>
      <c r="G3" s="30" t="s">
        <v>76</v>
      </c>
    </row>
    <row r="4" spans="1:7" ht="66.599999999999994" customHeight="1">
      <c r="B4" s="576" t="s">
        <v>62</v>
      </c>
      <c r="C4" s="576"/>
      <c r="D4" s="33" t="s">
        <v>71</v>
      </c>
      <c r="E4" s="33" t="s">
        <v>72</v>
      </c>
      <c r="F4" s="33" t="s">
        <v>267</v>
      </c>
      <c r="G4" s="585" t="s">
        <v>75</v>
      </c>
    </row>
    <row r="5" spans="1:7" ht="36">
      <c r="B5" s="576"/>
      <c r="C5" s="576"/>
      <c r="D5" s="33" t="s">
        <v>73</v>
      </c>
      <c r="E5" s="33" t="s">
        <v>74</v>
      </c>
      <c r="F5" s="33" t="s">
        <v>77</v>
      </c>
      <c r="G5" s="586"/>
    </row>
    <row r="6" spans="1:7" ht="35.65" customHeight="1">
      <c r="B6" s="576" t="s">
        <v>63</v>
      </c>
      <c r="C6" s="576"/>
      <c r="D6" s="195">
        <f>仮説検証費[[#Totals],[助成事業に
要する経費
（税込）]]</f>
        <v>0</v>
      </c>
      <c r="E6" s="195">
        <f>仮説検証費[[#Totals],[助成対象経費
(A)×(B)
（税抜）]]</f>
        <v>0</v>
      </c>
      <c r="F6" s="195">
        <f>ROUNDDOWN(E6*1/2,-3)</f>
        <v>0</v>
      </c>
      <c r="G6" s="199"/>
    </row>
    <row r="7" spans="1:7" ht="35.65" customHeight="1">
      <c r="B7" s="576" t="s">
        <v>64</v>
      </c>
      <c r="C7" s="576" t="s">
        <v>64</v>
      </c>
      <c r="D7" s="195">
        <f>設備等導入費[[#Totals],[助成事業に
要する経費
（税込）]]</f>
        <v>0</v>
      </c>
      <c r="E7" s="195">
        <f>設備等導入費[[#Totals],[助成対象経費
(B)×ﾘｰｽ月数×(A)
（税抜）]]</f>
        <v>0</v>
      </c>
      <c r="F7" s="195">
        <f t="shared" ref="F7:F13" si="0">ROUNDDOWN(E7*1/2,-3)</f>
        <v>0</v>
      </c>
      <c r="G7" s="199"/>
    </row>
    <row r="8" spans="1:7" ht="35.65" customHeight="1">
      <c r="B8" s="576" t="s">
        <v>65</v>
      </c>
      <c r="C8" s="576" t="s">
        <v>65</v>
      </c>
      <c r="D8" s="195">
        <f>テストマーケティング費[[#Totals],[助成事業に
要する経費
（税込）]]</f>
        <v>0</v>
      </c>
      <c r="E8" s="195">
        <f>テストマーケティング費[[#Totals],[助成対象経費
(B)×(A)
（税抜）]]</f>
        <v>0</v>
      </c>
      <c r="F8" s="195">
        <f t="shared" si="0"/>
        <v>0</v>
      </c>
      <c r="G8" s="199"/>
    </row>
    <row r="9" spans="1:7" ht="35.65" customHeight="1">
      <c r="B9" s="576" t="s">
        <v>91</v>
      </c>
      <c r="C9" s="576" t="s">
        <v>66</v>
      </c>
      <c r="D9" s="195">
        <f>委託外注費[[#Totals],[助成事業に
要する経費
（税込）]]</f>
        <v>0</v>
      </c>
      <c r="E9" s="195">
        <f>委託外注費[[#Totals],[助成対象経費
(A)×(B)
（税抜）]]</f>
        <v>0</v>
      </c>
      <c r="F9" s="195">
        <f t="shared" si="0"/>
        <v>0</v>
      </c>
      <c r="G9" s="199"/>
    </row>
    <row r="10" spans="1:7" ht="35.65" customHeight="1">
      <c r="B10" s="576" t="s">
        <v>66</v>
      </c>
      <c r="C10" s="576" t="s">
        <v>67</v>
      </c>
      <c r="D10" s="195">
        <f>原材料・副資材費[[#Totals],[助成事業に
要する経費
（税込）]]</f>
        <v>0</v>
      </c>
      <c r="E10" s="195">
        <f>原材料・副資材費[[#Totals],[助成対象経費
(A)×(B)
（税抜）]]</f>
        <v>0</v>
      </c>
      <c r="F10" s="195">
        <f t="shared" si="0"/>
        <v>0</v>
      </c>
      <c r="G10" s="199"/>
    </row>
    <row r="11" spans="1:7" ht="35.65" customHeight="1">
      <c r="B11" s="576" t="s">
        <v>92</v>
      </c>
      <c r="C11" s="576" t="s">
        <v>68</v>
      </c>
      <c r="D11" s="195">
        <f>展示会等参加費[[#Totals],[助成事業に
要する経費
（税込）]]</f>
        <v>0</v>
      </c>
      <c r="E11" s="195">
        <f>展示会等参加費[[#Totals],[助成
対象経費
(A)×(B)]]</f>
        <v>0</v>
      </c>
      <c r="F11" s="195">
        <f t="shared" si="0"/>
        <v>0</v>
      </c>
      <c r="G11" s="199"/>
    </row>
    <row r="12" spans="1:7" ht="35.65" customHeight="1">
      <c r="B12" s="576" t="s">
        <v>68</v>
      </c>
      <c r="C12" s="576" t="s">
        <v>69</v>
      </c>
      <c r="D12" s="195">
        <f>広告費[[#Totals],[助成事業に
要する経費
（税込）]]</f>
        <v>0</v>
      </c>
      <c r="E12" s="195">
        <f>広告費[[#Totals],[助成対象経費
(A)×(B)
（税抜）]]</f>
        <v>0</v>
      </c>
      <c r="F12" s="195">
        <f t="shared" si="0"/>
        <v>0</v>
      </c>
      <c r="G12" s="199"/>
    </row>
    <row r="13" spans="1:7" ht="35.65" customHeight="1">
      <c r="B13" s="576" t="s">
        <v>69</v>
      </c>
      <c r="C13" s="576" t="s">
        <v>70</v>
      </c>
      <c r="D13" s="195">
        <f>ECサイト出店[[#Totals],[助成事業に
要する経費
（税込）]]</f>
        <v>0</v>
      </c>
      <c r="E13" s="195">
        <f>ECサイト出店[[#Totals],[助成対象経費
（税抜）]]</f>
        <v>0</v>
      </c>
      <c r="F13" s="195">
        <f t="shared" si="0"/>
        <v>0</v>
      </c>
      <c r="G13" s="200"/>
    </row>
    <row r="14" spans="1:7" ht="35.65" customHeight="1">
      <c r="B14" s="576" t="s">
        <v>70</v>
      </c>
      <c r="C14" s="576" t="s">
        <v>78</v>
      </c>
      <c r="D14" s="195">
        <f>直接人件費役社[[#Totals],[助成事業に
要する経費]]+'【SB】8-9直接人件費'!H29</f>
        <v>0</v>
      </c>
      <c r="E14" s="195">
        <f>直接人件費役社[[#Totals],[助成対象経費
(A)×(B)]]+'【SB】8-9直接人件費'!I29</f>
        <v>0</v>
      </c>
      <c r="F14" s="195">
        <f>MIN(ROUNDDOWN(E14*1/2,-3),1000000)</f>
        <v>0</v>
      </c>
      <c r="G14" s="200" t="s">
        <v>246</v>
      </c>
    </row>
    <row r="15" spans="1:7" ht="35.65" customHeight="1">
      <c r="B15" s="576" t="s">
        <v>249</v>
      </c>
      <c r="C15" s="576"/>
      <c r="D15" s="196"/>
      <c r="E15" s="577"/>
      <c r="F15" s="578"/>
      <c r="G15" s="579"/>
    </row>
    <row r="16" spans="1:7" ht="35.65" customHeight="1">
      <c r="B16" s="576" t="s">
        <v>248</v>
      </c>
      <c r="C16" s="576" t="s">
        <v>79</v>
      </c>
      <c r="D16" s="195">
        <f>SUM(D6:D15)</f>
        <v>0</v>
      </c>
      <c r="E16" s="195">
        <f t="shared" ref="E16" si="1">SUM(E6:E14)</f>
        <v>0</v>
      </c>
      <c r="F16" s="195">
        <f>IF(SUM(F6:F14)&gt;3000000,3000000,SUM(F6:F14))</f>
        <v>0</v>
      </c>
      <c r="G16" s="199"/>
    </row>
    <row r="18" spans="1:7" ht="19.5">
      <c r="A18" s="194" t="s">
        <v>80</v>
      </c>
      <c r="C18" s="31"/>
      <c r="F18" s="30" t="s">
        <v>76</v>
      </c>
    </row>
    <row r="19" spans="1:7" ht="34.15" customHeight="1">
      <c r="B19" s="175"/>
      <c r="C19" s="173" t="s">
        <v>82</v>
      </c>
      <c r="D19" s="173" t="s">
        <v>88</v>
      </c>
      <c r="E19" s="173" t="s">
        <v>89</v>
      </c>
      <c r="F19" s="173" t="s">
        <v>90</v>
      </c>
    </row>
    <row r="20" spans="1:7" ht="34.15" customHeight="1">
      <c r="B20" s="587" t="s">
        <v>81</v>
      </c>
      <c r="C20" s="173" t="s">
        <v>83</v>
      </c>
      <c r="D20" s="197"/>
      <c r="E20" s="19"/>
      <c r="F20" s="19"/>
    </row>
    <row r="21" spans="1:7" ht="34.15" customHeight="1">
      <c r="B21" s="587"/>
      <c r="C21" s="173" t="s">
        <v>84</v>
      </c>
      <c r="D21" s="197"/>
      <c r="E21" s="19"/>
      <c r="F21" s="235"/>
    </row>
    <row r="22" spans="1:7" ht="34.15" customHeight="1">
      <c r="B22" s="587"/>
      <c r="C22" s="173" t="s">
        <v>85</v>
      </c>
      <c r="D22" s="197"/>
      <c r="E22" s="19"/>
      <c r="F22" s="19"/>
    </row>
    <row r="23" spans="1:7" ht="34.15" customHeight="1">
      <c r="B23" s="587"/>
      <c r="C23" s="173" t="s">
        <v>86</v>
      </c>
      <c r="D23" s="197"/>
      <c r="E23" s="19"/>
      <c r="F23" s="235"/>
    </row>
    <row r="24" spans="1:7" ht="34.15" customHeight="1">
      <c r="B24" s="587"/>
      <c r="C24" s="582" t="s">
        <v>87</v>
      </c>
      <c r="D24" s="197"/>
      <c r="E24" s="19"/>
      <c r="F24" s="235"/>
    </row>
    <row r="25" spans="1:7" ht="34.15" customHeight="1">
      <c r="B25" s="587"/>
      <c r="C25" s="583"/>
      <c r="D25" s="197"/>
      <c r="E25" s="19"/>
      <c r="F25" s="235"/>
    </row>
    <row r="26" spans="1:7" ht="34.15" customHeight="1">
      <c r="B26" s="587"/>
      <c r="C26" s="584"/>
      <c r="D26" s="197"/>
      <c r="E26" s="19"/>
      <c r="F26" s="235"/>
    </row>
    <row r="27" spans="1:7" ht="34.15" customHeight="1">
      <c r="B27" s="576" t="s">
        <v>101</v>
      </c>
      <c r="C27" s="576"/>
      <c r="D27" s="198">
        <f>SUM(D20:D26)</f>
        <v>0</v>
      </c>
      <c r="E27" s="580"/>
      <c r="F27" s="581"/>
    </row>
    <row r="30" spans="1:7" ht="36.6" customHeight="1">
      <c r="B30" s="32" t="s">
        <v>99</v>
      </c>
      <c r="C30" s="569" t="s">
        <v>97</v>
      </c>
      <c r="D30" s="569"/>
      <c r="E30" s="569"/>
      <c r="F30" s="569"/>
      <c r="G30" s="569"/>
    </row>
    <row r="31" spans="1:7" ht="36.6" customHeight="1">
      <c r="B31" s="32" t="s">
        <v>93</v>
      </c>
      <c r="C31" s="569" t="s">
        <v>276</v>
      </c>
      <c r="D31" s="569"/>
      <c r="E31" s="569"/>
      <c r="F31" s="569"/>
      <c r="G31" s="569"/>
    </row>
    <row r="32" spans="1:7" ht="36.6" customHeight="1">
      <c r="B32" s="32" t="s">
        <v>94</v>
      </c>
      <c r="C32" s="569" t="s">
        <v>275</v>
      </c>
      <c r="D32" s="569"/>
      <c r="E32" s="569"/>
      <c r="F32" s="569"/>
      <c r="G32" s="569"/>
    </row>
    <row r="33" spans="2:7" ht="36.6" customHeight="1">
      <c r="B33" s="32" t="s">
        <v>95</v>
      </c>
      <c r="C33" s="569" t="s">
        <v>247</v>
      </c>
      <c r="D33" s="569"/>
      <c r="E33" s="569"/>
      <c r="F33" s="569"/>
      <c r="G33" s="569"/>
    </row>
    <row r="34" spans="2:7" ht="36.6" customHeight="1">
      <c r="B34" s="32" t="s">
        <v>96</v>
      </c>
      <c r="C34" s="569" t="s">
        <v>98</v>
      </c>
      <c r="D34" s="569"/>
      <c r="E34" s="569"/>
      <c r="F34" s="569"/>
      <c r="G34" s="569"/>
    </row>
  </sheetData>
  <mergeCells count="23">
    <mergeCell ref="C33:G33"/>
    <mergeCell ref="C34:G34"/>
    <mergeCell ref="B14:C14"/>
    <mergeCell ref="G4:G5"/>
    <mergeCell ref="B4:C5"/>
    <mergeCell ref="B6:C6"/>
    <mergeCell ref="B7:C7"/>
    <mergeCell ref="B8:C8"/>
    <mergeCell ref="B9:C9"/>
    <mergeCell ref="B10:C10"/>
    <mergeCell ref="B11:C11"/>
    <mergeCell ref="B12:C12"/>
    <mergeCell ref="B13:C13"/>
    <mergeCell ref="B16:C16"/>
    <mergeCell ref="B20:B26"/>
    <mergeCell ref="B27:C27"/>
    <mergeCell ref="B15:C15"/>
    <mergeCell ref="E15:G15"/>
    <mergeCell ref="C30:G30"/>
    <mergeCell ref="C31:G31"/>
    <mergeCell ref="C32:G32"/>
    <mergeCell ref="E27:F27"/>
    <mergeCell ref="C24:C26"/>
  </mergeCells>
  <phoneticPr fontId="4"/>
  <conditionalFormatting sqref="D16">
    <cfRule type="expression" dxfId="9" priority="2">
      <formula>D16&lt;&gt;D27</formula>
    </cfRule>
  </conditionalFormatting>
  <conditionalFormatting sqref="D27">
    <cfRule type="expression" dxfId="8" priority="1">
      <formula>$D$16&lt;&gt;$D$27</formula>
    </cfRule>
  </conditionalFormatting>
  <dataValidations count="2">
    <dataValidation type="list" allowBlank="1" showInputMessage="1" showErrorMessage="1" sqref="F20:F21" xr:uid="{CC1EB2B3-3DF4-4022-8200-55A0F316884D}">
      <formula1>"確保済,確保予定"</formula1>
    </dataValidation>
    <dataValidation type="list" allowBlank="1" showInputMessage="1" showErrorMessage="1" sqref="F22:F26" xr:uid="{9C3FF2BD-BF2D-4147-8C6A-B1AD475B5FB4}">
      <formula1>"調達済,内諾済,折衝中,相談前"</formula1>
    </dataValidation>
  </dataValidations>
  <pageMargins left="0.7" right="0.7" top="0.75" bottom="0.75" header="0.3" footer="0.3"/>
  <pageSetup paperSize="9" scale="60"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J21"/>
  <sheetViews>
    <sheetView view="pageBreakPreview" zoomScale="80" zoomScaleNormal="80" zoomScaleSheetLayoutView="80" workbookViewId="0"/>
  </sheetViews>
  <sheetFormatPr defaultColWidth="4.75" defaultRowHeight="18.75"/>
  <cols>
    <col min="1" max="1" width="10.125" style="21" customWidth="1"/>
    <col min="2" max="2" width="21.125" style="21" customWidth="1"/>
    <col min="3" max="3" width="22" style="21" customWidth="1"/>
    <col min="4" max="4" width="5.75" style="21" customWidth="1"/>
    <col min="5" max="5" width="6.25" style="21" customWidth="1"/>
    <col min="6" max="6" width="13.75" style="21" customWidth="1"/>
    <col min="7" max="7" width="19.25" style="21" customWidth="1"/>
    <col min="8" max="8" width="16.125" style="21" customWidth="1"/>
    <col min="9" max="9" width="19.25" style="21" customWidth="1"/>
    <col min="10" max="10" width="4" style="21" bestFit="1" customWidth="1"/>
    <col min="11" max="16384" width="4.75" style="21"/>
  </cols>
  <sheetData>
    <row r="1" spans="1:10" ht="30" customHeight="1">
      <c r="A1" s="54" t="s">
        <v>131</v>
      </c>
    </row>
    <row r="2" spans="1:10" ht="30" customHeight="1">
      <c r="A2" s="54" t="s">
        <v>472</v>
      </c>
    </row>
    <row r="3" spans="1:10">
      <c r="A3" s="35"/>
      <c r="B3" s="588"/>
      <c r="C3" s="589"/>
      <c r="D3" s="589"/>
      <c r="E3" s="589"/>
      <c r="F3" s="589"/>
      <c r="G3" s="589"/>
      <c r="H3" s="589"/>
      <c r="I3" s="37" t="s">
        <v>103</v>
      </c>
      <c r="J3" s="36"/>
    </row>
    <row r="4" spans="1:10" ht="49.5">
      <c r="A4" s="48" t="s">
        <v>104</v>
      </c>
      <c r="B4" s="48" t="s">
        <v>105</v>
      </c>
      <c r="C4" s="48" t="s">
        <v>106</v>
      </c>
      <c r="D4" s="48" t="s">
        <v>107</v>
      </c>
      <c r="E4" s="49" t="s">
        <v>108</v>
      </c>
      <c r="F4" s="48" t="s">
        <v>109</v>
      </c>
      <c r="G4" s="48" t="s">
        <v>110</v>
      </c>
      <c r="H4" s="48" t="s">
        <v>111</v>
      </c>
      <c r="I4" s="48" t="s">
        <v>128</v>
      </c>
      <c r="J4" s="203" t="s">
        <v>112</v>
      </c>
    </row>
    <row r="5" spans="1:10" ht="33.6" customHeight="1">
      <c r="A5" s="50" t="s">
        <v>113</v>
      </c>
      <c r="B5" s="38"/>
      <c r="C5" s="38"/>
      <c r="D5" s="39"/>
      <c r="E5" s="40"/>
      <c r="F5" s="41"/>
      <c r="G5" s="42">
        <f>ROUNDDOWN(仮説検証費[[#This Row],[助成対象経費
(A)×(B)
（税抜）]]*1.1,0)</f>
        <v>0</v>
      </c>
      <c r="H5" s="42">
        <f>仮説検証費[[#This Row],[数量
(A)]]*仮説検証費[[#This Row],[単価(B)
（税抜）]]</f>
        <v>0</v>
      </c>
      <c r="I5" s="38"/>
      <c r="J5"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6" spans="1:10" ht="33.6" customHeight="1">
      <c r="A6" s="50" t="s">
        <v>114</v>
      </c>
      <c r="B6" s="38"/>
      <c r="C6" s="38"/>
      <c r="D6" s="39"/>
      <c r="E6" s="40"/>
      <c r="F6" s="41"/>
      <c r="G6" s="42">
        <f>ROUNDDOWN(仮説検証費[[#This Row],[助成対象経費
(A)×(B)
（税抜）]]*1.1,0)</f>
        <v>0</v>
      </c>
      <c r="H6" s="42">
        <f>仮説検証費[[#This Row],[数量
(A)]]*仮説検証費[[#This Row],[単価(B)
（税抜）]]</f>
        <v>0</v>
      </c>
      <c r="I6" s="38"/>
      <c r="J6"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7" spans="1:10" ht="33.6" customHeight="1">
      <c r="A7" s="50" t="s">
        <v>115</v>
      </c>
      <c r="B7" s="38"/>
      <c r="C7" s="38"/>
      <c r="D7" s="39"/>
      <c r="E7" s="40"/>
      <c r="F7" s="41"/>
      <c r="G7" s="42">
        <f>ROUNDDOWN(仮説検証費[[#This Row],[助成対象経費
(A)×(B)
（税抜）]]*1.1,0)</f>
        <v>0</v>
      </c>
      <c r="H7" s="42">
        <f>仮説検証費[[#This Row],[数量
(A)]]*仮説検証費[[#This Row],[単価(B)
（税抜）]]</f>
        <v>0</v>
      </c>
      <c r="I7" s="38"/>
      <c r="J7"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8" spans="1:10" ht="33.6" customHeight="1">
      <c r="A8" s="50" t="s">
        <v>116</v>
      </c>
      <c r="B8" s="38"/>
      <c r="C8" s="38"/>
      <c r="D8" s="39"/>
      <c r="E8" s="40"/>
      <c r="F8" s="41"/>
      <c r="G8" s="42">
        <f>ROUNDDOWN(仮説検証費[[#This Row],[助成対象経費
(A)×(B)
（税抜）]]*1.1,0)</f>
        <v>0</v>
      </c>
      <c r="H8" s="42">
        <f>仮説検証費[[#This Row],[数量
(A)]]*仮説検証費[[#This Row],[単価(B)
（税抜）]]</f>
        <v>0</v>
      </c>
      <c r="I8" s="38"/>
      <c r="J8"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9" spans="1:10" ht="33.6" customHeight="1">
      <c r="A9" s="50" t="s">
        <v>117</v>
      </c>
      <c r="B9" s="38"/>
      <c r="C9" s="38"/>
      <c r="D9" s="39"/>
      <c r="E9" s="40"/>
      <c r="F9" s="41"/>
      <c r="G9" s="42">
        <f>ROUNDDOWN(仮説検証費[[#This Row],[助成対象経費
(A)×(B)
（税抜）]]*1.1,0)</f>
        <v>0</v>
      </c>
      <c r="H9" s="42">
        <f>仮説検証費[[#This Row],[数量
(A)]]*仮説検証費[[#This Row],[単価(B)
（税抜）]]</f>
        <v>0</v>
      </c>
      <c r="I9" s="38"/>
      <c r="J9"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10" spans="1:10" ht="33.6" customHeight="1">
      <c r="A10" s="50" t="s">
        <v>118</v>
      </c>
      <c r="B10" s="38"/>
      <c r="C10" s="38"/>
      <c r="D10" s="39"/>
      <c r="E10" s="40"/>
      <c r="F10" s="41"/>
      <c r="G10" s="42">
        <f>ROUNDDOWN(仮説検証費[[#This Row],[助成対象経費
(A)×(B)
（税抜）]]*1.1,0)</f>
        <v>0</v>
      </c>
      <c r="H10" s="42">
        <f>仮説検証費[[#This Row],[数量
(A)]]*仮説検証費[[#This Row],[単価(B)
（税抜）]]</f>
        <v>0</v>
      </c>
      <c r="I10" s="38"/>
      <c r="J10"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11" spans="1:10" ht="33.6" customHeight="1">
      <c r="A11" s="50" t="s">
        <v>119</v>
      </c>
      <c r="B11" s="38"/>
      <c r="C11" s="38"/>
      <c r="D11" s="39"/>
      <c r="E11" s="40"/>
      <c r="F11" s="41"/>
      <c r="G11" s="42">
        <f>ROUNDDOWN(仮説検証費[[#This Row],[助成対象経費
(A)×(B)
（税抜）]]*1.1,0)</f>
        <v>0</v>
      </c>
      <c r="H11" s="42">
        <f>仮説検証費[[#This Row],[数量
(A)]]*仮説検証費[[#This Row],[単価(B)
（税抜）]]</f>
        <v>0</v>
      </c>
      <c r="I11" s="38"/>
      <c r="J11"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12" spans="1:10" ht="33.6" customHeight="1">
      <c r="A12" s="50" t="s">
        <v>120</v>
      </c>
      <c r="B12" s="38"/>
      <c r="C12" s="38"/>
      <c r="D12" s="39"/>
      <c r="E12" s="40"/>
      <c r="F12" s="41"/>
      <c r="G12" s="42">
        <f>ROUNDDOWN(仮説検証費[[#This Row],[助成対象経費
(A)×(B)
（税抜）]]*1.1,0)</f>
        <v>0</v>
      </c>
      <c r="H12" s="42">
        <f>仮説検証費[[#This Row],[数量
(A)]]*仮説検証費[[#This Row],[単価(B)
（税抜）]]</f>
        <v>0</v>
      </c>
      <c r="I12" s="38"/>
      <c r="J12"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13" spans="1:10" ht="33.6" customHeight="1">
      <c r="A13" s="50" t="s">
        <v>121</v>
      </c>
      <c r="B13" s="38"/>
      <c r="C13" s="38"/>
      <c r="D13" s="39"/>
      <c r="E13" s="44"/>
      <c r="F13" s="41"/>
      <c r="G13" s="42">
        <f>ROUNDDOWN(仮説検証費[[#This Row],[助成対象経費
(A)×(B)
（税抜）]]*1.1,0)</f>
        <v>0</v>
      </c>
      <c r="H13" s="42">
        <f>仮説検証費[[#This Row],[数量
(A)]]*仮説検証費[[#This Row],[単価(B)
（税抜）]]</f>
        <v>0</v>
      </c>
      <c r="I13" s="38"/>
      <c r="J13"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14" spans="1:10" ht="33.6" customHeight="1">
      <c r="A14" s="50" t="s">
        <v>122</v>
      </c>
      <c r="B14" s="38"/>
      <c r="C14" s="38"/>
      <c r="D14" s="39"/>
      <c r="E14" s="44"/>
      <c r="F14" s="41"/>
      <c r="G14" s="42">
        <f>ROUNDDOWN(仮説検証費[[#This Row],[助成対象経費
(A)×(B)
（税抜）]]*1.1,0)</f>
        <v>0</v>
      </c>
      <c r="H14" s="42">
        <f>仮説検証費[[#This Row],[数量
(A)]]*仮説検証費[[#This Row],[単価(B)
（税抜）]]</f>
        <v>0</v>
      </c>
      <c r="I14" s="38"/>
      <c r="J14"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15" spans="1:10" ht="33.6" customHeight="1">
      <c r="A15" s="50" t="s">
        <v>123</v>
      </c>
      <c r="B15" s="38"/>
      <c r="C15" s="38"/>
      <c r="D15" s="39"/>
      <c r="E15" s="44"/>
      <c r="F15" s="41"/>
      <c r="G15" s="42">
        <f>ROUNDDOWN(仮説検証費[[#This Row],[助成対象経費
(A)×(B)
（税抜）]]*1.1,0)</f>
        <v>0</v>
      </c>
      <c r="H15" s="42">
        <f>仮説検証費[[#This Row],[数量
(A)]]*仮説検証費[[#This Row],[単価(B)
（税抜）]]</f>
        <v>0</v>
      </c>
      <c r="I15" s="38"/>
      <c r="J15"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16" spans="1:10" ht="33.6" customHeight="1">
      <c r="A16" s="50" t="s">
        <v>124</v>
      </c>
      <c r="B16" s="38"/>
      <c r="C16" s="38"/>
      <c r="D16" s="39"/>
      <c r="E16" s="40"/>
      <c r="F16" s="41"/>
      <c r="G16" s="42">
        <f>ROUNDDOWN(仮説検証費[[#This Row],[助成対象経費
(A)×(B)
（税抜）]]*1.1,0)</f>
        <v>0</v>
      </c>
      <c r="H16" s="42">
        <f>仮説検証費[[#This Row],[数量
(A)]]*仮説検証費[[#This Row],[単価(B)
（税抜）]]</f>
        <v>0</v>
      </c>
      <c r="I16" s="38"/>
      <c r="J16"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17" spans="1:10" ht="33.6" customHeight="1">
      <c r="A17" s="50" t="s">
        <v>125</v>
      </c>
      <c r="B17" s="38"/>
      <c r="C17" s="38"/>
      <c r="D17" s="39"/>
      <c r="E17" s="40"/>
      <c r="F17" s="41"/>
      <c r="G17" s="42">
        <f>ROUNDDOWN(仮説検証費[[#This Row],[助成対象経費
(A)×(B)
（税抜）]]*1.1,0)</f>
        <v>0</v>
      </c>
      <c r="H17" s="42">
        <f>仮説検証費[[#This Row],[数量
(A)]]*仮説検証費[[#This Row],[単価(B)
（税抜）]]</f>
        <v>0</v>
      </c>
      <c r="I17" s="38"/>
      <c r="J17"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18" spans="1:10" ht="33.6" customHeight="1">
      <c r="A18" s="50" t="s">
        <v>126</v>
      </c>
      <c r="B18" s="38"/>
      <c r="C18" s="38"/>
      <c r="D18" s="39"/>
      <c r="E18" s="40"/>
      <c r="F18" s="41"/>
      <c r="G18" s="42">
        <f>ROUNDDOWN(仮説検証費[[#This Row],[助成対象経費
(A)×(B)
（税抜）]]*1.1,0)</f>
        <v>0</v>
      </c>
      <c r="H18" s="42">
        <f>仮説検証費[[#This Row],[数量
(A)]]*仮説検証費[[#This Row],[単価(B)
（税抜）]]</f>
        <v>0</v>
      </c>
      <c r="I18" s="38"/>
      <c r="J18"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19" spans="1:10" ht="33.6" customHeight="1">
      <c r="A19" s="50" t="s">
        <v>127</v>
      </c>
      <c r="B19" s="38"/>
      <c r="C19" s="38"/>
      <c r="D19" s="39"/>
      <c r="E19" s="40"/>
      <c r="F19" s="41"/>
      <c r="G19" s="42">
        <f>ROUNDDOWN(仮説検証費[[#This Row],[助成対象経費
(A)×(B)
（税抜）]]*1.1,0)</f>
        <v>0</v>
      </c>
      <c r="H19" s="42">
        <f>仮説検証費[[#This Row],[数量
(A)]]*仮説検証費[[#This Row],[単価(B)
（税抜）]]</f>
        <v>0</v>
      </c>
      <c r="I19" s="38"/>
      <c r="J19" s="43" t="str">
        <f>IF(OR(AND(仮説検証費[[#This Row],[件　名]]="",仮説検証費[[#This Row],[内　容
仕　様]]="",仮説検証費[[#This Row],[数量
(A)]]="",仮説検証費[[#This Row],[単位]]="",仮説検証費[[#This Row],[単価(B)
（税抜）]]="",仮説検証費[[#This Row],[委託先
（予定）]]=""),
          AND(仮説検証費[[#This Row],[件　名]]&lt;&gt;"",仮説検証費[[#This Row],[内　容
仕　様]]&lt;&gt;"",仮説検証費[[#This Row],[数量
(A)]]&lt;&gt;"",仮説検証費[[#This Row],[単位]]&lt;&gt;"",仮説検証費[[#This Row],[単価(B)
（税抜）]]&lt;&gt;"",仮説検証費[[#This Row],[委託先
（予定）]]&lt;&gt;"")),
    "",
    "←全ての項目を入力してください。")</f>
        <v/>
      </c>
    </row>
    <row r="20" spans="1:10" ht="33.6" customHeight="1">
      <c r="A20" s="51"/>
      <c r="B20" s="52"/>
      <c r="C20" s="52"/>
      <c r="D20" s="52"/>
      <c r="E20" s="52"/>
      <c r="F20" s="201" t="s">
        <v>129</v>
      </c>
      <c r="G20" s="202">
        <f>SUBTOTAL(109,仮説検証費[助成事業に
要する経費
（税込）])</f>
        <v>0</v>
      </c>
      <c r="H20" s="202">
        <f>SUBTOTAL(109,仮説検証費[助成対象経費
(A)×(B)
（税抜）])</f>
        <v>0</v>
      </c>
      <c r="I20" s="46"/>
      <c r="J20" s="47"/>
    </row>
    <row r="21" spans="1:10">
      <c r="A21" s="35"/>
      <c r="B21" s="35"/>
      <c r="C21" s="35"/>
      <c r="D21" s="35"/>
      <c r="E21" s="35"/>
      <c r="F21" s="35"/>
      <c r="G21" s="35"/>
      <c r="H21" s="35"/>
      <c r="I21" s="35"/>
      <c r="J21" s="36"/>
    </row>
  </sheetData>
  <mergeCells count="1">
    <mergeCell ref="B3:H3"/>
  </mergeCells>
  <phoneticPr fontId="4"/>
  <conditionalFormatting sqref="B5:F19 I5:I19">
    <cfRule type="expression" dxfId="7" priority="2">
      <formula>AND(OR($B5&lt;&gt;"",$C5&lt;&gt;"",#REF!&lt;&gt;"",$D5&lt;&gt;"",$E5&lt;&gt;"",$F5&lt;&gt;""),B5="")</formula>
    </cfRule>
  </conditionalFormatting>
  <dataValidations xWindow="1645" yWindow="574" count="5">
    <dataValidation imeMode="halfAlpha" allowBlank="1" showInputMessage="1" showErrorMessage="1" sqref="F5:F19" xr:uid="{00000000-0002-0000-0400-000000000000}"/>
    <dataValidation type="custom" allowBlank="1" showInputMessage="1" showErrorMessage="1" sqref="J5:J19" xr:uid="{00000000-0002-0000-0400-000001000000}">
      <formula1>ISERROR(FIND(CHAR(10),J5))</formula1>
    </dataValidation>
    <dataValidation allowBlank="1" showErrorMessage="1" sqref="C5:D19" xr:uid="{00000000-0002-0000-0400-000002000000}"/>
    <dataValidation allowBlank="1" showInputMessage="1" showErrorMessage="1" promptTitle="委託先企業名を記載してください" prompt="未定等不明確の場合は、 申請時点の候補先を記入してください。_x000a_委託・外注先は、自社と資本関係、役員または従業員の兼務、自社の代表者３親等以内の親族による経営ではない。_x000a_" sqref="I6:I19" xr:uid="{00000000-0002-0000-0400-000003000000}"/>
    <dataValidation allowBlank="1" showInputMessage="1" showErrorMessage="1" promptTitle="委託先企業名を記載してください" prompt="未定等不明確の場合は、 申請時点の候補先を記入。_x000a_委託先は、自社と資本関係、役員または従業員の兼務、自社の代表者３親等以内の親族による経営ではないこと。_x000a_" sqref="I5" xr:uid="{00000000-0002-0000-0400-000004000000}"/>
  </dataValidations>
  <pageMargins left="0.7" right="0.7" top="0.75" bottom="0.75" header="0.3" footer="0.3"/>
  <pageSetup paperSize="9" scale="58"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L20"/>
  <sheetViews>
    <sheetView view="pageBreakPreview" zoomScale="80" zoomScaleNormal="80" zoomScaleSheetLayoutView="80" workbookViewId="0">
      <selection activeCell="I18" sqref="I18"/>
    </sheetView>
  </sheetViews>
  <sheetFormatPr defaultRowHeight="18.75"/>
  <cols>
    <col min="2" max="2" width="21.5" customWidth="1"/>
    <col min="3" max="3" width="20.125" customWidth="1"/>
    <col min="4" max="4" width="11.5" customWidth="1"/>
    <col min="5" max="5" width="8.625" style="86"/>
    <col min="7" max="7" width="4.5" bestFit="1" customWidth="1"/>
    <col min="8" max="8" width="20.5" customWidth="1"/>
    <col min="9" max="10" width="17.125" customWidth="1"/>
    <col min="11" max="11" width="16.25" customWidth="1"/>
    <col min="12" max="12" width="3.625" bestFit="1" customWidth="1"/>
  </cols>
  <sheetData>
    <row r="1" spans="1:12" s="21" customFormat="1" ht="19.5">
      <c r="A1" s="54" t="s">
        <v>471</v>
      </c>
      <c r="E1" s="84"/>
    </row>
    <row r="2" spans="1:12">
      <c r="A2" s="590" t="s">
        <v>132</v>
      </c>
      <c r="B2" s="590"/>
      <c r="C2" s="590"/>
      <c r="D2" s="590"/>
      <c r="E2" s="590"/>
      <c r="F2" s="590"/>
      <c r="G2" s="590"/>
      <c r="H2" s="590"/>
      <c r="I2" s="590"/>
      <c r="J2" s="590"/>
      <c r="K2" s="55"/>
      <c r="L2" s="56"/>
    </row>
    <row r="3" spans="1:12">
      <c r="A3" s="590"/>
      <c r="B3" s="590"/>
      <c r="C3" s="590"/>
      <c r="D3" s="590"/>
      <c r="E3" s="590"/>
      <c r="F3" s="590"/>
      <c r="G3" s="590"/>
      <c r="H3" s="590"/>
      <c r="I3" s="590"/>
      <c r="J3" s="76"/>
      <c r="K3" s="77" t="s">
        <v>103</v>
      </c>
      <c r="L3" s="78"/>
    </row>
    <row r="4" spans="1:12" ht="63.6" customHeight="1">
      <c r="A4" s="66" t="s">
        <v>104</v>
      </c>
      <c r="B4" s="87" t="s">
        <v>133</v>
      </c>
      <c r="C4" s="87" t="s">
        <v>134</v>
      </c>
      <c r="D4" s="87" t="s">
        <v>135</v>
      </c>
      <c r="E4" s="88" t="s">
        <v>270</v>
      </c>
      <c r="F4" s="88" t="s">
        <v>136</v>
      </c>
      <c r="G4" s="89" t="s">
        <v>137</v>
      </c>
      <c r="H4" s="87" t="s">
        <v>204</v>
      </c>
      <c r="I4" s="87" t="s">
        <v>138</v>
      </c>
      <c r="J4" s="87" t="s">
        <v>167</v>
      </c>
      <c r="K4" s="87" t="s">
        <v>139</v>
      </c>
      <c r="L4" s="204" t="s">
        <v>140</v>
      </c>
    </row>
    <row r="5" spans="1:12" ht="36.6" customHeight="1">
      <c r="A5" s="90" t="s">
        <v>152</v>
      </c>
      <c r="B5" s="58"/>
      <c r="C5" s="58"/>
      <c r="D5" s="79"/>
      <c r="E5" s="85"/>
      <c r="F5" s="80"/>
      <c r="G5" s="60"/>
      <c r="H5" s="61"/>
      <c r="I5" s="62">
        <f>ROUNDDOWN(設備等導入費[[#This Row],[助成対象経費
(B)×ﾘｰｽ月数×(A)
（税抜）]]*1.1,0)</f>
        <v>0</v>
      </c>
      <c r="J5"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5" s="58"/>
      <c r="L5"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6" spans="1:12" ht="36.6" customHeight="1">
      <c r="A6" s="90" t="s">
        <v>153</v>
      </c>
      <c r="B6" s="58"/>
      <c r="C6" s="58"/>
      <c r="D6" s="79"/>
      <c r="E6" s="85"/>
      <c r="F6" s="80"/>
      <c r="G6" s="60"/>
      <c r="H6" s="61"/>
      <c r="I6" s="62">
        <f>ROUNDDOWN(設備等導入費[[#This Row],[助成対象経費
(B)×ﾘｰｽ月数×(A)
（税抜）]]*1.1,0)</f>
        <v>0</v>
      </c>
      <c r="J6"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6" s="58"/>
      <c r="L6"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7" spans="1:12" ht="36.6" customHeight="1">
      <c r="A7" s="90" t="s">
        <v>154</v>
      </c>
      <c r="B7" s="58"/>
      <c r="C7" s="58"/>
      <c r="D7" s="79"/>
      <c r="E7" s="85"/>
      <c r="F7" s="80"/>
      <c r="G7" s="60"/>
      <c r="H7" s="61"/>
      <c r="I7" s="62">
        <f>ROUNDDOWN(設備等導入費[[#This Row],[助成対象経費
(B)×ﾘｰｽ月数×(A)
（税抜）]]*1.1,0)</f>
        <v>0</v>
      </c>
      <c r="J7"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7" s="58"/>
      <c r="L7"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8" spans="1:12" ht="36.6" customHeight="1">
      <c r="A8" s="90" t="s">
        <v>155</v>
      </c>
      <c r="B8" s="58"/>
      <c r="C8" s="58"/>
      <c r="D8" s="79"/>
      <c r="E8" s="85"/>
      <c r="F8" s="80"/>
      <c r="G8" s="60"/>
      <c r="H8" s="61"/>
      <c r="I8" s="62">
        <f>ROUNDDOWN(設備等導入費[[#This Row],[助成対象経費
(B)×ﾘｰｽ月数×(A)
（税抜）]]*1.1,0)</f>
        <v>0</v>
      </c>
      <c r="J8"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8" s="58"/>
      <c r="L8"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9" spans="1:12" ht="36.6" customHeight="1">
      <c r="A9" s="90" t="s">
        <v>156</v>
      </c>
      <c r="B9" s="58"/>
      <c r="C9" s="58"/>
      <c r="D9" s="79"/>
      <c r="E9" s="85"/>
      <c r="F9" s="80"/>
      <c r="G9" s="60"/>
      <c r="H9" s="61"/>
      <c r="I9" s="62">
        <f>ROUNDDOWN(設備等導入費[[#This Row],[助成対象経費
(B)×ﾘｰｽ月数×(A)
（税抜）]]*1.1,0)</f>
        <v>0</v>
      </c>
      <c r="J9"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9" s="58"/>
      <c r="L9"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10" spans="1:12" ht="36.6" customHeight="1">
      <c r="A10" s="90" t="s">
        <v>157</v>
      </c>
      <c r="B10" s="58"/>
      <c r="C10" s="58"/>
      <c r="D10" s="79"/>
      <c r="E10" s="85"/>
      <c r="F10" s="80"/>
      <c r="G10" s="60"/>
      <c r="H10" s="61"/>
      <c r="I10" s="62">
        <f>ROUNDDOWN(設備等導入費[[#This Row],[助成対象経費
(B)×ﾘｰｽ月数×(A)
（税抜）]]*1.1,0)</f>
        <v>0</v>
      </c>
      <c r="J10"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10" s="58"/>
      <c r="L10"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11" spans="1:12" ht="36.6" customHeight="1">
      <c r="A11" s="90" t="s">
        <v>158</v>
      </c>
      <c r="B11" s="58"/>
      <c r="C11" s="58"/>
      <c r="D11" s="79"/>
      <c r="E11" s="85"/>
      <c r="F11" s="80"/>
      <c r="G11" s="60"/>
      <c r="H11" s="61"/>
      <c r="I11" s="62">
        <f>ROUNDDOWN(設備等導入費[[#This Row],[助成対象経費
(B)×ﾘｰｽ月数×(A)
（税抜）]]*1.1,0)</f>
        <v>0</v>
      </c>
      <c r="J11"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11" s="58"/>
      <c r="L11"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12" spans="1:12" ht="36.6" customHeight="1">
      <c r="A12" s="90" t="s">
        <v>159</v>
      </c>
      <c r="B12" s="58"/>
      <c r="C12" s="58"/>
      <c r="D12" s="79"/>
      <c r="E12" s="85"/>
      <c r="F12" s="80"/>
      <c r="G12" s="60"/>
      <c r="H12" s="61"/>
      <c r="I12" s="62">
        <f>ROUNDDOWN(設備等導入費[[#This Row],[助成対象経費
(B)×ﾘｰｽ月数×(A)
（税抜）]]*1.1,0)</f>
        <v>0</v>
      </c>
      <c r="J12"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12" s="58"/>
      <c r="L12"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13" spans="1:12" ht="36.6" customHeight="1">
      <c r="A13" s="90" t="s">
        <v>160</v>
      </c>
      <c r="B13" s="58"/>
      <c r="C13" s="58"/>
      <c r="D13" s="79"/>
      <c r="E13" s="85"/>
      <c r="F13" s="80"/>
      <c r="G13" s="60"/>
      <c r="H13" s="61"/>
      <c r="I13" s="62">
        <f>ROUNDDOWN(設備等導入費[[#This Row],[助成対象経費
(B)×ﾘｰｽ月数×(A)
（税抜）]]*1.1,0)</f>
        <v>0</v>
      </c>
      <c r="J13"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13" s="58"/>
      <c r="L13"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14" spans="1:12" ht="36.6" customHeight="1">
      <c r="A14" s="90" t="s">
        <v>161</v>
      </c>
      <c r="B14" s="58"/>
      <c r="C14" s="58"/>
      <c r="D14" s="79"/>
      <c r="E14" s="85"/>
      <c r="F14" s="80"/>
      <c r="G14" s="60"/>
      <c r="H14" s="61"/>
      <c r="I14" s="62">
        <f>ROUNDDOWN(設備等導入費[[#This Row],[助成対象経費
(B)×ﾘｰｽ月数×(A)
（税抜）]]*1.1,0)</f>
        <v>0</v>
      </c>
      <c r="J14"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14" s="58"/>
      <c r="L14"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15" spans="1:12" ht="36.6" customHeight="1">
      <c r="A15" s="90" t="s">
        <v>162</v>
      </c>
      <c r="B15" s="58"/>
      <c r="C15" s="58"/>
      <c r="D15" s="79"/>
      <c r="E15" s="85"/>
      <c r="F15" s="80"/>
      <c r="G15" s="60"/>
      <c r="H15" s="61"/>
      <c r="I15" s="62">
        <f>ROUNDDOWN(設備等導入費[[#This Row],[助成対象経費
(B)×ﾘｰｽ月数×(A)
（税抜）]]*1.1,0)</f>
        <v>0</v>
      </c>
      <c r="J15"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15" s="58"/>
      <c r="L15"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16" spans="1:12" ht="36.6" customHeight="1">
      <c r="A16" s="90" t="s">
        <v>163</v>
      </c>
      <c r="B16" s="58"/>
      <c r="C16" s="58"/>
      <c r="D16" s="79"/>
      <c r="E16" s="85"/>
      <c r="F16" s="80"/>
      <c r="G16" s="60"/>
      <c r="H16" s="61"/>
      <c r="I16" s="62">
        <f>ROUNDDOWN(設備等導入費[[#This Row],[助成対象経費
(B)×ﾘｰｽ月数×(A)
（税抜）]]*1.1,0)</f>
        <v>0</v>
      </c>
      <c r="J16"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16" s="58"/>
      <c r="L16"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17" spans="1:12" ht="36.6" customHeight="1">
      <c r="A17" s="90" t="s">
        <v>164</v>
      </c>
      <c r="B17" s="58"/>
      <c r="C17" s="58"/>
      <c r="D17" s="79"/>
      <c r="E17" s="85"/>
      <c r="F17" s="80"/>
      <c r="G17" s="60"/>
      <c r="H17" s="61"/>
      <c r="I17" s="62">
        <f>ROUNDDOWN(設備等導入費[[#This Row],[助成対象経費
(B)×ﾘｰｽ月数×(A)
（税抜）]]*1.1,0)</f>
        <v>0</v>
      </c>
      <c r="J17"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17" s="58"/>
      <c r="L17"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18" spans="1:12" ht="36.6" customHeight="1">
      <c r="A18" s="90" t="s">
        <v>165</v>
      </c>
      <c r="B18" s="58"/>
      <c r="C18" s="58"/>
      <c r="D18" s="79"/>
      <c r="E18" s="85"/>
      <c r="F18" s="80"/>
      <c r="G18" s="60"/>
      <c r="H18" s="61"/>
      <c r="I18" s="62">
        <f>ROUNDDOWN(設備等導入費[[#This Row],[助成対象経費
(B)×ﾘｰｽ月数×(A)
（税抜）]]*1.1,0)</f>
        <v>0</v>
      </c>
      <c r="J18"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18" s="58"/>
      <c r="L18"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19" spans="1:12" ht="36.6" customHeight="1">
      <c r="A19" s="90" t="s">
        <v>166</v>
      </c>
      <c r="B19" s="58"/>
      <c r="C19" s="58"/>
      <c r="D19" s="79"/>
      <c r="E19" s="85"/>
      <c r="F19" s="80"/>
      <c r="G19" s="60"/>
      <c r="H19" s="81"/>
      <c r="I19" s="62">
        <f>ROUNDDOWN(設備等導入費[[#This Row],[助成対象経費
(B)×ﾘｰｽ月数×(A)
（税抜）]]*1.1,0)</f>
        <v>0</v>
      </c>
      <c r="J19" s="62">
        <f>IF(設備等導入費[[#This Row],[設置期間
（月数）
※リース・
レンタルのみ]]&lt;&gt;"",設備等導入費[[#This Row],[設置期間
（月数）
※リース・
レンタルのみ]]*設備等導入費[[#This Row],[数量(A)]]*設備等導入費[[#This Row],[購入単価
又は
リース料等の月額（税抜）
(B)]],設備等導入費[[#This Row],[数量(A)]]*設備等導入費[[#This Row],[購入単価
又は
リース料等の月額（税抜）
(B)]])</f>
        <v>0</v>
      </c>
      <c r="K19" s="58"/>
      <c r="L19" s="63" t="str">
        <f>IF(AND(設備等導入費[[#This Row],[品　名]]="",設備等導入費[[#This Row],[用　途]]="",設備等導入費[[#This Row],[調達方法]]="",設備等導入費[[#This Row],[数量(A)]]="",設備等導入費[[#This Row],[単位]]="",設備等導入費[[#This Row],[購入単価
又は
リース料等の月額（税抜）
(B)]]="",設備等導入費[[#This Row],[リース・
レンタル先
及び
購入企業名      ]]=""),
    "",
    IF(AND(設備等導入費[[#This Row],[品　名]]&lt;&gt;"",設備等導入費[[#This Row],[用　途]]&lt;&gt;"",設備等導入費[[#This Row],[調達方法]]="購入",設備等導入費[[#This Row],[設置期間
（月数）
※リース・
レンタルのみ]]="",設備等導入費[[#This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途]]&lt;&gt;"",OR(設備等導入費[[#This Row],[調達方法]]="ﾘｰｽ",設備等導入費[[#This Row],[調達方法]]="ﾚﾝﾀﾙ"),設備等導入費[[#This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
     IF(AND(設備等導入費[[#This Row],[品　名]]&lt;&gt;"",設備等導入費[[#This Row],[用　途]]&lt;&gt;"",設備等導入費[[#This Row],[調達方法]]="購入",設備等導入費[[#This Row],[設置期間
（月数）
※リース・
レンタルのみ]]&lt;&gt;"",設備等導入費[[#This Row],[数量(A)]]&lt;&gt;"",設備等導入費[[#This Row],[単位]]&lt;&gt;"",設備等導入費[[#This Row],[購入単価
又は
リース料等の月額（税抜）
(B)]]&lt;&gt;"",設備等導入費[[#This Row],[リース・
レンタル先
及び
購入企業名      ]]&lt;&gt;""),
       "←購入の場合は設置期間を記入しないでください。",
       "←全ての項目を記入してください。"))))</f>
        <v/>
      </c>
    </row>
    <row r="20" spans="1:12" ht="36.6" customHeight="1">
      <c r="A20" s="91"/>
      <c r="B20" s="71"/>
      <c r="C20" s="71"/>
      <c r="D20" s="71"/>
      <c r="E20" s="92"/>
      <c r="F20" s="71"/>
      <c r="G20" s="93"/>
      <c r="H20" s="94" t="s">
        <v>141</v>
      </c>
      <c r="I20" s="73">
        <f>SUBTOTAL(109,設備等導入費[助成事業に
要する経費
（税込）])</f>
        <v>0</v>
      </c>
      <c r="J20" s="73">
        <f>SUBTOTAL(109,設備等導入費[助成対象経費
(B)×ﾘｰｽ月数×(A)
（税抜）])</f>
        <v>0</v>
      </c>
      <c r="K20" s="75"/>
      <c r="L20" s="83"/>
    </row>
  </sheetData>
  <mergeCells count="2">
    <mergeCell ref="A2:J2"/>
    <mergeCell ref="A3:I3"/>
  </mergeCells>
  <phoneticPr fontId="4"/>
  <dataValidations xWindow="920" yWindow="736" count="8">
    <dataValidation allowBlank="1" showInputMessage="1" showErrorMessage="1" promptTitle="品名を記載してください" prompt="量産目的の費用、保守費用は計上できません" sqref="B5:B19" xr:uid="{00000000-0002-0000-0500-000000000000}"/>
    <dataValidation type="custom" allowBlank="1" showInputMessage="1" showErrorMessage="1" sqref="L5:L19" xr:uid="{00000000-0002-0000-0500-000001000000}">
      <formula1>ISERROR(FIND(CHAR(10),L5))</formula1>
    </dataValidation>
    <dataValidation imeMode="halfAlpha" allowBlank="1" showErrorMessage="1" promptTitle="購入単価又はリース料等の合計（税抜）を記載してください" prompt="　100万円以上の場合は利用・導入計画書の記入が必要です" sqref="H5:H19" xr:uid="{00000000-0002-0000-0500-000002000000}"/>
    <dataValidation imeMode="halfAlpha" allowBlank="1" showInputMessage="1" showErrorMessage="1" promptTitle="数量を記載してください" prompt="　本助成事業に必要な最低限の数量を記載してください" sqref="F5:F19" xr:uid="{00000000-0002-0000-0500-000003000000}"/>
    <dataValidation type="list" allowBlank="1" showInputMessage="1" showErrorMessage="1" sqref="D5:D19" xr:uid="{00000000-0002-0000-0500-000004000000}">
      <formula1>"購入,ﾚﾝﾀﾙ,ﾘｰｽ"</formula1>
    </dataValidation>
    <dataValidation allowBlank="1" showInputMessage="1" showErrorMessage="1" prompt="例：●●の調査分析、○○加工_x000a_" sqref="C5:C19" xr:uid="{00000000-0002-0000-0500-000005000000}"/>
    <dataValidation type="whole" imeMode="halfAlpha" allowBlank="1" showInputMessage="1" showErrorMessage="1" prompt="①リース・レンタルの場合のみ記入_x000a_②数字のみ記入・単位不要_x000a_" sqref="E5:E19" xr:uid="{00000000-0002-0000-0500-000006000000}">
      <formula1>1</formula1>
      <formula2>21</formula2>
    </dataValidation>
    <dataValidation allowBlank="1" showInputMessage="1" showErrorMessage="1" promptTitle="リースレンタル先または購入企業名を記載してください" prompt="未定等不明確の場合は、 申請時点の候補先を記入。_x000a_委託先は、自社と資本関係、役員または従業員の兼務、自社の代表者３親等以内の親族による経営ではないこと。_x000a_" sqref="K5:K19" xr:uid="{00000000-0002-0000-0500-000007000000}"/>
  </dataValidations>
  <pageMargins left="0.7" right="0.7" top="0.75" bottom="0.75" header="0.3" footer="0.3"/>
  <pageSetup paperSize="9" scale="50" orientation="portrait" horizontalDpi="1200" verticalDpi="1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K19"/>
  <sheetViews>
    <sheetView view="pageBreakPreview" zoomScale="80" zoomScaleNormal="80" zoomScaleSheetLayoutView="80" workbookViewId="0">
      <selection activeCell="B4" sqref="B4"/>
    </sheetView>
  </sheetViews>
  <sheetFormatPr defaultRowHeight="18.75"/>
  <cols>
    <col min="2" max="2" width="20.25" customWidth="1"/>
    <col min="3" max="3" width="22.625" customWidth="1"/>
    <col min="5" max="5" width="4.75" bestFit="1" customWidth="1"/>
    <col min="6" max="6" width="24" customWidth="1"/>
    <col min="7" max="9" width="16.25" customWidth="1"/>
    <col min="10" max="10" width="3.75" bestFit="1" customWidth="1"/>
    <col min="11" max="11" width="3.625" bestFit="1" customWidth="1"/>
  </cols>
  <sheetData>
    <row r="1" spans="1:11" ht="19.5">
      <c r="A1" s="54" t="s">
        <v>470</v>
      </c>
      <c r="B1" s="21"/>
      <c r="C1" s="21"/>
      <c r="D1" s="84"/>
      <c r="E1" s="21"/>
      <c r="F1" s="21"/>
      <c r="G1" s="21"/>
      <c r="H1" s="21"/>
      <c r="I1" s="21"/>
      <c r="J1" s="21"/>
      <c r="K1" s="21"/>
    </row>
    <row r="2" spans="1:11">
      <c r="A2" s="590"/>
      <c r="B2" s="590"/>
      <c r="C2" s="590"/>
      <c r="D2" s="590"/>
      <c r="E2" s="590"/>
      <c r="F2" s="590"/>
      <c r="G2" s="590"/>
      <c r="H2" s="590"/>
      <c r="I2" s="77" t="s">
        <v>103</v>
      </c>
      <c r="K2" s="78"/>
    </row>
    <row r="3" spans="1:11" ht="36">
      <c r="A3" s="190" t="s">
        <v>104</v>
      </c>
      <c r="B3" s="191" t="s">
        <v>183</v>
      </c>
      <c r="C3" s="191" t="s">
        <v>271</v>
      </c>
      <c r="D3" s="192" t="s">
        <v>136</v>
      </c>
      <c r="E3" s="193" t="s">
        <v>137</v>
      </c>
      <c r="F3" s="191" t="s">
        <v>272</v>
      </c>
      <c r="G3" s="191" t="s">
        <v>138</v>
      </c>
      <c r="H3" s="191" t="s">
        <v>273</v>
      </c>
      <c r="I3" s="191" t="s">
        <v>274</v>
      </c>
      <c r="J3" s="204" t="s">
        <v>140</v>
      </c>
    </row>
    <row r="4" spans="1:11" ht="39.6" customHeight="1">
      <c r="A4" s="90" t="s">
        <v>168</v>
      </c>
      <c r="B4" s="58"/>
      <c r="C4" s="58"/>
      <c r="D4" s="80"/>
      <c r="E4" s="60"/>
      <c r="F4" s="61"/>
      <c r="G4" s="62">
        <f>ROUNDDOWN(テストマーケティング費[[#This Row],[助成対象経費
(B)×(A)
（税抜）]]*1.1,0)</f>
        <v>0</v>
      </c>
      <c r="H4" s="62">
        <f>テストマーケティング費[[#This Row],[数量(A)]]*テストマーケティング費[[#This Row],[単価（税抜）
(B)]]</f>
        <v>0</v>
      </c>
      <c r="I4" s="58"/>
      <c r="J4"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5" spans="1:11" ht="39.6" customHeight="1">
      <c r="A5" s="90" t="s">
        <v>169</v>
      </c>
      <c r="B5" s="58"/>
      <c r="C5" s="58"/>
      <c r="D5" s="80"/>
      <c r="E5" s="60"/>
      <c r="F5" s="61"/>
      <c r="G5" s="62">
        <f>ROUNDDOWN(テストマーケティング費[[#This Row],[助成対象経費
(B)×(A)
（税抜）]]*1.1,0)</f>
        <v>0</v>
      </c>
      <c r="H5" s="62">
        <f>テストマーケティング費[[#This Row],[数量(A)]]*テストマーケティング費[[#This Row],[単価（税抜）
(B)]]</f>
        <v>0</v>
      </c>
      <c r="I5" s="58"/>
      <c r="J5"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6" spans="1:11" ht="39.6" customHeight="1">
      <c r="A6" s="90" t="s">
        <v>170</v>
      </c>
      <c r="B6" s="58"/>
      <c r="C6" s="58"/>
      <c r="D6" s="80"/>
      <c r="E6" s="60"/>
      <c r="F6" s="61"/>
      <c r="G6" s="62">
        <f>ROUNDDOWN(テストマーケティング費[[#This Row],[助成対象経費
(B)×(A)
（税抜）]]*1.1,0)</f>
        <v>0</v>
      </c>
      <c r="H6" s="62">
        <f>テストマーケティング費[[#This Row],[数量(A)]]*テストマーケティング費[[#This Row],[単価（税抜）
(B)]]</f>
        <v>0</v>
      </c>
      <c r="I6" s="58"/>
      <c r="J6"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7" spans="1:11" ht="39.6" customHeight="1">
      <c r="A7" s="90" t="s">
        <v>171</v>
      </c>
      <c r="B7" s="58"/>
      <c r="C7" s="58"/>
      <c r="D7" s="80"/>
      <c r="E7" s="60"/>
      <c r="F7" s="61"/>
      <c r="G7" s="62">
        <f>ROUNDDOWN(テストマーケティング費[[#This Row],[助成対象経費
(B)×(A)
（税抜）]]*1.1,0)</f>
        <v>0</v>
      </c>
      <c r="H7" s="62">
        <f>テストマーケティング費[[#This Row],[数量(A)]]*テストマーケティング費[[#This Row],[単価（税抜）
(B)]]</f>
        <v>0</v>
      </c>
      <c r="I7" s="58"/>
      <c r="J7"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8" spans="1:11" ht="39.6" customHeight="1">
      <c r="A8" s="90" t="s">
        <v>172</v>
      </c>
      <c r="B8" s="58"/>
      <c r="C8" s="58"/>
      <c r="D8" s="80"/>
      <c r="E8" s="60"/>
      <c r="F8" s="61"/>
      <c r="G8" s="62">
        <f>ROUNDDOWN(テストマーケティング費[[#This Row],[助成対象経費
(B)×(A)
（税抜）]]*1.1,0)</f>
        <v>0</v>
      </c>
      <c r="H8" s="62">
        <f>テストマーケティング費[[#This Row],[数量(A)]]*テストマーケティング費[[#This Row],[単価（税抜）
(B)]]</f>
        <v>0</v>
      </c>
      <c r="I8" s="58"/>
      <c r="J8"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9" spans="1:11" ht="39.6" customHeight="1">
      <c r="A9" s="90" t="s">
        <v>173</v>
      </c>
      <c r="B9" s="58"/>
      <c r="C9" s="58"/>
      <c r="D9" s="80"/>
      <c r="E9" s="60"/>
      <c r="F9" s="61"/>
      <c r="G9" s="62">
        <f>ROUNDDOWN(テストマーケティング費[[#This Row],[助成対象経費
(B)×(A)
（税抜）]]*1.1,0)</f>
        <v>0</v>
      </c>
      <c r="H9" s="62">
        <f>テストマーケティング費[[#This Row],[数量(A)]]*テストマーケティング費[[#This Row],[単価（税抜）
(B)]]</f>
        <v>0</v>
      </c>
      <c r="I9" s="58"/>
      <c r="J9"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10" spans="1:11" ht="39.6" customHeight="1">
      <c r="A10" s="90" t="s">
        <v>174</v>
      </c>
      <c r="B10" s="58"/>
      <c r="C10" s="58"/>
      <c r="D10" s="80"/>
      <c r="E10" s="60"/>
      <c r="F10" s="61"/>
      <c r="G10" s="62">
        <f>ROUNDDOWN(テストマーケティング費[[#This Row],[助成対象経費
(B)×(A)
（税抜）]]*1.1,0)</f>
        <v>0</v>
      </c>
      <c r="H10" s="62">
        <f>テストマーケティング費[[#This Row],[数量(A)]]*テストマーケティング費[[#This Row],[単価（税抜）
(B)]]</f>
        <v>0</v>
      </c>
      <c r="I10" s="58"/>
      <c r="J10"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11" spans="1:11" ht="39.6" customHeight="1">
      <c r="A11" s="90" t="s">
        <v>175</v>
      </c>
      <c r="B11" s="58"/>
      <c r="C11" s="58"/>
      <c r="D11" s="80"/>
      <c r="E11" s="60"/>
      <c r="F11" s="61"/>
      <c r="G11" s="62">
        <f>ROUNDDOWN(テストマーケティング費[[#This Row],[助成対象経費
(B)×(A)
（税抜）]]*1.1,0)</f>
        <v>0</v>
      </c>
      <c r="H11" s="62">
        <f>テストマーケティング費[[#This Row],[数量(A)]]*テストマーケティング費[[#This Row],[単価（税抜）
(B)]]</f>
        <v>0</v>
      </c>
      <c r="I11" s="58"/>
      <c r="J11"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12" spans="1:11" ht="39.6" customHeight="1">
      <c r="A12" s="90" t="s">
        <v>176</v>
      </c>
      <c r="B12" s="58"/>
      <c r="C12" s="58"/>
      <c r="D12" s="80"/>
      <c r="E12" s="60"/>
      <c r="F12" s="61"/>
      <c r="G12" s="62">
        <f>ROUNDDOWN(テストマーケティング費[[#This Row],[助成対象経費
(B)×(A)
（税抜）]]*1.1,0)</f>
        <v>0</v>
      </c>
      <c r="H12" s="62">
        <f>テストマーケティング費[[#This Row],[数量(A)]]*テストマーケティング費[[#This Row],[単価（税抜）
(B)]]</f>
        <v>0</v>
      </c>
      <c r="I12" s="58"/>
      <c r="J12"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13" spans="1:11" ht="39.6" customHeight="1">
      <c r="A13" s="90" t="s">
        <v>177</v>
      </c>
      <c r="B13" s="58"/>
      <c r="C13" s="58"/>
      <c r="D13" s="80"/>
      <c r="E13" s="60"/>
      <c r="F13" s="61"/>
      <c r="G13" s="62">
        <f>ROUNDDOWN(テストマーケティング費[[#This Row],[助成対象経費
(B)×(A)
（税抜）]]*1.1,0)</f>
        <v>0</v>
      </c>
      <c r="H13" s="62">
        <f>テストマーケティング費[[#This Row],[数量(A)]]*テストマーケティング費[[#This Row],[単価（税抜）
(B)]]</f>
        <v>0</v>
      </c>
      <c r="I13" s="58"/>
      <c r="J13"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14" spans="1:11" ht="39.6" customHeight="1">
      <c r="A14" s="90" t="s">
        <v>178</v>
      </c>
      <c r="B14" s="58"/>
      <c r="C14" s="58"/>
      <c r="D14" s="80"/>
      <c r="E14" s="60"/>
      <c r="F14" s="61"/>
      <c r="G14" s="62">
        <f>ROUNDDOWN(テストマーケティング費[[#This Row],[助成対象経費
(B)×(A)
（税抜）]]*1.1,0)</f>
        <v>0</v>
      </c>
      <c r="H14" s="62">
        <f>テストマーケティング費[[#This Row],[数量(A)]]*テストマーケティング費[[#This Row],[単価（税抜）
(B)]]</f>
        <v>0</v>
      </c>
      <c r="I14" s="58"/>
      <c r="J14"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15" spans="1:11" ht="39.6" customHeight="1">
      <c r="A15" s="90" t="s">
        <v>179</v>
      </c>
      <c r="B15" s="58"/>
      <c r="C15" s="58"/>
      <c r="D15" s="80"/>
      <c r="E15" s="60"/>
      <c r="F15" s="61"/>
      <c r="G15" s="62">
        <f>ROUNDDOWN(テストマーケティング費[[#This Row],[助成対象経費
(B)×(A)
（税抜）]]*1.1,0)</f>
        <v>0</v>
      </c>
      <c r="H15" s="62">
        <f>テストマーケティング費[[#This Row],[数量(A)]]*テストマーケティング費[[#This Row],[単価（税抜）
(B)]]</f>
        <v>0</v>
      </c>
      <c r="I15" s="58"/>
      <c r="J15"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16" spans="1:11" ht="39.6" customHeight="1">
      <c r="A16" s="90" t="s">
        <v>180</v>
      </c>
      <c r="B16" s="58"/>
      <c r="C16" s="58"/>
      <c r="D16" s="80"/>
      <c r="E16" s="60"/>
      <c r="F16" s="61"/>
      <c r="G16" s="62">
        <f>ROUNDDOWN(テストマーケティング費[[#This Row],[助成対象経費
(B)×(A)
（税抜）]]*1.1,0)</f>
        <v>0</v>
      </c>
      <c r="H16" s="62">
        <f>テストマーケティング費[[#This Row],[数量(A)]]*テストマーケティング費[[#This Row],[単価（税抜）
(B)]]</f>
        <v>0</v>
      </c>
      <c r="I16" s="58"/>
      <c r="J16"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17" spans="1:10" ht="39.6" customHeight="1">
      <c r="A17" s="90" t="s">
        <v>181</v>
      </c>
      <c r="B17" s="58"/>
      <c r="C17" s="58"/>
      <c r="D17" s="80"/>
      <c r="E17" s="60"/>
      <c r="F17" s="61"/>
      <c r="G17" s="62">
        <f>ROUNDDOWN(テストマーケティング費[[#This Row],[助成対象経費
(B)×(A)
（税抜）]]*1.1,0)</f>
        <v>0</v>
      </c>
      <c r="H17" s="62">
        <f>テストマーケティング費[[#This Row],[数量(A)]]*テストマーケティング費[[#This Row],[単価（税抜）
(B)]]</f>
        <v>0</v>
      </c>
      <c r="I17" s="58"/>
      <c r="J17"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18" spans="1:10" ht="39.6" customHeight="1">
      <c r="A18" s="90" t="s">
        <v>182</v>
      </c>
      <c r="B18" s="58"/>
      <c r="C18" s="58"/>
      <c r="D18" s="80"/>
      <c r="E18" s="60"/>
      <c r="F18" s="81"/>
      <c r="G18" s="62">
        <f>ROUNDDOWN(テストマーケティング費[[#This Row],[助成対象経費
(B)×(A)
（税抜）]]*1.1,0)</f>
        <v>0</v>
      </c>
      <c r="H18" s="82">
        <f>テストマーケティング費[[#This Row],[数量(A)]]*テストマーケティング費[[#This Row],[単価（税抜）
(B)]]</f>
        <v>0</v>
      </c>
      <c r="I18" s="58"/>
      <c r="J18" s="63" t="str">
        <f>IF(OR(AND(テストマーケティング費[[#This Row],[件　名]]="",テストマーケティング費[[#This Row],[内　容]]="",テストマーケティング費[[#This Row],[数量(A)]]="",テストマーケティング費[[#This Row],[単位]]="",テストマーケティング費[[#This Row],[単価（税抜）
(B)]]="",テストマーケティング費[[#This Row],[委託先
（予定） ]]=""),AND(テストマーケティング費[[#This Row],[件　名]]&lt;&gt;"",テストマーケティング費[[#This Row],[内　容]]&lt;&gt;"",テストマーケティング費[[#This Row],[数量(A)]]&lt;&gt;"",テストマーケティング費[[#This Row],[単位]]&lt;&gt;"",テストマーケティング費[[#This Row],[単価（税抜）
(B)]]&lt;&gt;"",テストマーケティング費[[#This Row],[委託先
（予定） ]]&lt;&gt;"")),"",
    "←全ての項目を入力してください。")</f>
        <v/>
      </c>
    </row>
    <row r="19" spans="1:10" ht="39.6" customHeight="1">
      <c r="A19" s="91"/>
      <c r="B19" s="71"/>
      <c r="C19" s="71"/>
      <c r="D19" s="71"/>
      <c r="E19" s="93"/>
      <c r="F19" s="94" t="s">
        <v>141</v>
      </c>
      <c r="G19" s="73">
        <f>SUBTOTAL(109,テストマーケティング費[助成事業に
要する経費
（税込）])</f>
        <v>0</v>
      </c>
      <c r="H19" s="73">
        <f>SUBTOTAL(109,テストマーケティング費[助成対象経費
(B)×(A)
（税抜）])</f>
        <v>0</v>
      </c>
      <c r="I19" s="75"/>
      <c r="J19" s="83"/>
    </row>
  </sheetData>
  <mergeCells count="1">
    <mergeCell ref="A2:H2"/>
  </mergeCells>
  <phoneticPr fontId="4"/>
  <conditionalFormatting sqref="B4:F4 I4">
    <cfRule type="expression" dxfId="6" priority="1">
      <formula>$K4="←全ての項目を入力してください。"</formula>
    </cfRule>
  </conditionalFormatting>
  <dataValidations count="6">
    <dataValidation allowBlank="1" showInputMessage="1" showErrorMessage="1" promptTitle="リースレンタル先または購入企業名を記載してください" prompt="未定等不明確の場合は、 申請時点の候補先を記入してください_x000a_" sqref="I4:I18" xr:uid="{00000000-0002-0000-0600-000000000000}"/>
    <dataValidation allowBlank="1" showErrorMessage="1" sqref="C4:C18" xr:uid="{00000000-0002-0000-0600-000001000000}"/>
    <dataValidation imeMode="halfAlpha" allowBlank="1" showInputMessage="1" showErrorMessage="1" promptTitle="数量を記載してください" prompt="　本助成事業に必要な最低限の数量を記載してください" sqref="D4:D18" xr:uid="{00000000-0002-0000-0600-000002000000}"/>
    <dataValidation imeMode="halfAlpha" allowBlank="1" showErrorMessage="1" promptTitle="購入単価又はリース料等の合計（税抜）を記載してください" prompt="　100万円以上の場合は利用・導入計画書の記入が必要です" sqref="F4:F18" xr:uid="{00000000-0002-0000-0600-000003000000}"/>
    <dataValidation type="custom" allowBlank="1" showInputMessage="1" showErrorMessage="1" sqref="J4:J18" xr:uid="{00000000-0002-0000-0600-000004000000}">
      <formula1>ISERROR(FIND(CHAR(10),J4))</formula1>
    </dataValidation>
    <dataValidation allowBlank="1" showInputMessage="1" showErrorMessage="1" promptTitle="品名を記載してください" prompt="量産目的の費用、保守費用は計上できません" sqref="B4:B18" xr:uid="{00000000-0002-0000-0600-000005000000}"/>
  </dataValidations>
  <pageMargins left="0.7" right="0.7" top="0.75" bottom="0.75" header="0.3" footer="0.3"/>
  <pageSetup paperSize="9" scale="56" orientation="portrait" horizontalDpi="1200" verticalDpi="1200" r:id="rId1"/>
  <ignoredErrors>
    <ignoredError sqref="G4:G18" calculatedColumn="1"/>
  </ignoredErrors>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J20"/>
  <sheetViews>
    <sheetView view="pageBreakPreview" zoomScale="80" zoomScaleNormal="100" zoomScaleSheetLayoutView="80" workbookViewId="0">
      <selection activeCell="O22" sqref="O22"/>
    </sheetView>
  </sheetViews>
  <sheetFormatPr defaultColWidth="4.75" defaultRowHeight="18.75"/>
  <cols>
    <col min="1" max="1" width="10.125" style="21" customWidth="1"/>
    <col min="2" max="2" width="21.125" style="21" customWidth="1"/>
    <col min="3" max="3" width="22" style="21" customWidth="1"/>
    <col min="4" max="4" width="5.75" style="21" customWidth="1"/>
    <col min="5" max="5" width="6.25" style="21" customWidth="1"/>
    <col min="6" max="6" width="13.75" style="21" customWidth="1"/>
    <col min="7" max="7" width="19.25" style="21" customWidth="1"/>
    <col min="8" max="8" width="16.125" style="21" customWidth="1"/>
    <col min="9" max="9" width="19.25" style="21" customWidth="1"/>
    <col min="10" max="10" width="4" style="21" bestFit="1" customWidth="1"/>
    <col min="11" max="16384" width="4.75" style="21"/>
  </cols>
  <sheetData>
    <row r="1" spans="1:10" ht="30" customHeight="1">
      <c r="A1" s="54" t="s">
        <v>469</v>
      </c>
    </row>
    <row r="2" spans="1:10">
      <c r="A2" s="35"/>
      <c r="B2" s="588"/>
      <c r="C2" s="589"/>
      <c r="D2" s="589"/>
      <c r="E2" s="589"/>
      <c r="F2" s="589"/>
      <c r="G2" s="589"/>
      <c r="H2" s="589"/>
      <c r="I2" s="37" t="s">
        <v>103</v>
      </c>
      <c r="J2" s="36"/>
    </row>
    <row r="3" spans="1:10" ht="49.5">
      <c r="A3" s="48" t="s">
        <v>104</v>
      </c>
      <c r="B3" s="48" t="s">
        <v>105</v>
      </c>
      <c r="C3" s="48" t="s">
        <v>106</v>
      </c>
      <c r="D3" s="48" t="s">
        <v>107</v>
      </c>
      <c r="E3" s="49" t="s">
        <v>108</v>
      </c>
      <c r="F3" s="48" t="s">
        <v>109</v>
      </c>
      <c r="G3" s="48" t="s">
        <v>110</v>
      </c>
      <c r="H3" s="48" t="s">
        <v>111</v>
      </c>
      <c r="I3" s="48" t="s">
        <v>128</v>
      </c>
      <c r="J3" s="205" t="s">
        <v>112</v>
      </c>
    </row>
    <row r="4" spans="1:10" ht="33.6" customHeight="1">
      <c r="A4" s="50" t="s">
        <v>184</v>
      </c>
      <c r="B4" s="38"/>
      <c r="C4" s="38"/>
      <c r="D4" s="39"/>
      <c r="E4" s="40"/>
      <c r="F4" s="41"/>
      <c r="G4" s="42">
        <f>ROUNDDOWN(委託外注費[[#This Row],[助成対象経費
(A)×(B)
（税抜）]]*1.1,0)</f>
        <v>0</v>
      </c>
      <c r="H4" s="42">
        <f>委託外注費[[#This Row],[数量
(A)]]*委託外注費[[#This Row],[単価(B)
（税抜）]]</f>
        <v>0</v>
      </c>
      <c r="I4" s="38"/>
      <c r="J4"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5" spans="1:10" ht="33.6" customHeight="1">
      <c r="A5" s="50" t="s">
        <v>185</v>
      </c>
      <c r="B5" s="38"/>
      <c r="C5" s="38"/>
      <c r="D5" s="39"/>
      <c r="E5" s="40"/>
      <c r="F5" s="41"/>
      <c r="G5" s="42">
        <f>ROUNDDOWN(委託外注費[[#This Row],[助成対象経費
(A)×(B)
（税抜）]]*1.1,0)</f>
        <v>0</v>
      </c>
      <c r="H5" s="42">
        <f>委託外注費[[#This Row],[数量
(A)]]*委託外注費[[#This Row],[単価(B)
（税抜）]]</f>
        <v>0</v>
      </c>
      <c r="I5" s="38"/>
      <c r="J5"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6" spans="1:10" ht="33.6" customHeight="1">
      <c r="A6" s="50" t="s">
        <v>186</v>
      </c>
      <c r="B6" s="38"/>
      <c r="C6" s="38"/>
      <c r="D6" s="39"/>
      <c r="E6" s="40"/>
      <c r="F6" s="41"/>
      <c r="G6" s="42">
        <f>ROUNDDOWN(委託外注費[[#This Row],[助成対象経費
(A)×(B)
（税抜）]]*1.1,0)</f>
        <v>0</v>
      </c>
      <c r="H6" s="42">
        <f>委託外注費[[#This Row],[数量
(A)]]*委託外注費[[#This Row],[単価(B)
（税抜）]]</f>
        <v>0</v>
      </c>
      <c r="I6" s="38"/>
      <c r="J6"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7" spans="1:10" ht="33.6" customHeight="1">
      <c r="A7" s="50" t="s">
        <v>187</v>
      </c>
      <c r="B7" s="38"/>
      <c r="C7" s="38"/>
      <c r="D7" s="39"/>
      <c r="E7" s="40"/>
      <c r="F7" s="41"/>
      <c r="G7" s="42">
        <f>ROUNDDOWN(委託外注費[[#This Row],[助成対象経費
(A)×(B)
（税抜）]]*1.1,0)</f>
        <v>0</v>
      </c>
      <c r="H7" s="42">
        <f>委託外注費[[#This Row],[数量
(A)]]*委託外注費[[#This Row],[単価(B)
（税抜）]]</f>
        <v>0</v>
      </c>
      <c r="I7" s="38"/>
      <c r="J7"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8" spans="1:10" ht="33.6" customHeight="1">
      <c r="A8" s="50" t="s">
        <v>188</v>
      </c>
      <c r="B8" s="38"/>
      <c r="C8" s="38"/>
      <c r="D8" s="39"/>
      <c r="E8" s="40"/>
      <c r="F8" s="41"/>
      <c r="G8" s="42">
        <f>ROUNDDOWN(委託外注費[[#This Row],[助成対象経費
(A)×(B)
（税抜）]]*1.1,0)</f>
        <v>0</v>
      </c>
      <c r="H8" s="42">
        <f>委託外注費[[#This Row],[数量
(A)]]*委託外注費[[#This Row],[単価(B)
（税抜）]]</f>
        <v>0</v>
      </c>
      <c r="I8" s="38"/>
      <c r="J8"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9" spans="1:10" ht="33.6" customHeight="1">
      <c r="A9" s="50" t="s">
        <v>189</v>
      </c>
      <c r="B9" s="38"/>
      <c r="C9" s="38"/>
      <c r="D9" s="39"/>
      <c r="E9" s="40"/>
      <c r="F9" s="41"/>
      <c r="G9" s="42">
        <f>ROUNDDOWN(委託外注費[[#This Row],[助成対象経費
(A)×(B)
（税抜）]]*1.1,0)</f>
        <v>0</v>
      </c>
      <c r="H9" s="42">
        <f>委託外注費[[#This Row],[数量
(A)]]*委託外注費[[#This Row],[単価(B)
（税抜）]]</f>
        <v>0</v>
      </c>
      <c r="I9" s="38"/>
      <c r="J9"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10" spans="1:10" ht="33.6" customHeight="1">
      <c r="A10" s="50" t="s">
        <v>190</v>
      </c>
      <c r="B10" s="38"/>
      <c r="C10" s="38"/>
      <c r="D10" s="39"/>
      <c r="E10" s="40"/>
      <c r="F10" s="41"/>
      <c r="G10" s="42">
        <f>ROUNDDOWN(委託外注費[[#This Row],[助成対象経費
(A)×(B)
（税抜）]]*1.1,0)</f>
        <v>0</v>
      </c>
      <c r="H10" s="42">
        <f>委託外注費[[#This Row],[数量
(A)]]*委託外注費[[#This Row],[単価(B)
（税抜）]]</f>
        <v>0</v>
      </c>
      <c r="I10" s="38"/>
      <c r="J10"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11" spans="1:10" ht="33.6" customHeight="1">
      <c r="A11" s="50" t="s">
        <v>191</v>
      </c>
      <c r="B11" s="38"/>
      <c r="C11" s="38"/>
      <c r="D11" s="39"/>
      <c r="E11" s="40"/>
      <c r="F11" s="41"/>
      <c r="G11" s="42">
        <f>ROUNDDOWN(委託外注費[[#This Row],[助成対象経費
(A)×(B)
（税抜）]]*1.1,0)</f>
        <v>0</v>
      </c>
      <c r="H11" s="42">
        <f>委託外注費[[#This Row],[数量
(A)]]*委託外注費[[#This Row],[単価(B)
（税抜）]]</f>
        <v>0</v>
      </c>
      <c r="I11" s="38"/>
      <c r="J11"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12" spans="1:10" ht="33.6" customHeight="1">
      <c r="A12" s="50" t="s">
        <v>192</v>
      </c>
      <c r="B12" s="38"/>
      <c r="C12" s="38"/>
      <c r="D12" s="39"/>
      <c r="E12" s="44"/>
      <c r="F12" s="41"/>
      <c r="G12" s="42">
        <f>ROUNDDOWN(委託外注費[[#This Row],[助成対象経費
(A)×(B)
（税抜）]]*1.1,0)</f>
        <v>0</v>
      </c>
      <c r="H12" s="42">
        <f>委託外注費[[#This Row],[数量
(A)]]*委託外注費[[#This Row],[単価(B)
（税抜）]]</f>
        <v>0</v>
      </c>
      <c r="I12" s="38"/>
      <c r="J12"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13" spans="1:10" ht="33.6" customHeight="1">
      <c r="A13" s="50" t="s">
        <v>193</v>
      </c>
      <c r="B13" s="38"/>
      <c r="C13" s="38"/>
      <c r="D13" s="39"/>
      <c r="E13" s="44"/>
      <c r="F13" s="41"/>
      <c r="G13" s="42">
        <f>ROUNDDOWN(委託外注費[[#This Row],[助成対象経費
(A)×(B)
（税抜）]]*1.1,0)</f>
        <v>0</v>
      </c>
      <c r="H13" s="42">
        <f>委託外注費[[#This Row],[数量
(A)]]*委託外注費[[#This Row],[単価(B)
（税抜）]]</f>
        <v>0</v>
      </c>
      <c r="I13" s="38"/>
      <c r="J13"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14" spans="1:10" ht="33.6" customHeight="1">
      <c r="A14" s="50" t="s">
        <v>194</v>
      </c>
      <c r="B14" s="38"/>
      <c r="C14" s="38"/>
      <c r="D14" s="39"/>
      <c r="E14" s="44"/>
      <c r="F14" s="41"/>
      <c r="G14" s="42">
        <f>ROUNDDOWN(委託外注費[[#This Row],[助成対象経費
(A)×(B)
（税抜）]]*1.1,0)</f>
        <v>0</v>
      </c>
      <c r="H14" s="42">
        <f>委託外注費[[#This Row],[数量
(A)]]*委託外注費[[#This Row],[単価(B)
（税抜）]]</f>
        <v>0</v>
      </c>
      <c r="I14" s="38"/>
      <c r="J14"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15" spans="1:10" ht="33.6" customHeight="1">
      <c r="A15" s="50" t="s">
        <v>195</v>
      </c>
      <c r="B15" s="38"/>
      <c r="C15" s="38"/>
      <c r="D15" s="39"/>
      <c r="E15" s="40"/>
      <c r="F15" s="41"/>
      <c r="G15" s="42">
        <f>ROUNDDOWN(委託外注費[[#This Row],[助成対象経費
(A)×(B)
（税抜）]]*1.1,0)</f>
        <v>0</v>
      </c>
      <c r="H15" s="42">
        <f>委託外注費[[#This Row],[数量
(A)]]*委託外注費[[#This Row],[単価(B)
（税抜）]]</f>
        <v>0</v>
      </c>
      <c r="I15" s="38"/>
      <c r="J15"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16" spans="1:10" ht="33.6" customHeight="1">
      <c r="A16" s="50" t="s">
        <v>196</v>
      </c>
      <c r="B16" s="38"/>
      <c r="C16" s="38"/>
      <c r="D16" s="39"/>
      <c r="E16" s="40"/>
      <c r="F16" s="41"/>
      <c r="G16" s="42">
        <f>ROUNDDOWN(委託外注費[[#This Row],[助成対象経費
(A)×(B)
（税抜）]]*1.1,0)</f>
        <v>0</v>
      </c>
      <c r="H16" s="42">
        <f>委託外注費[[#This Row],[数量
(A)]]*委託外注費[[#This Row],[単価(B)
（税抜）]]</f>
        <v>0</v>
      </c>
      <c r="I16" s="38"/>
      <c r="J16"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17" spans="1:10" ht="33.6" customHeight="1">
      <c r="A17" s="50" t="s">
        <v>197</v>
      </c>
      <c r="B17" s="38"/>
      <c r="C17" s="38"/>
      <c r="D17" s="39"/>
      <c r="E17" s="40"/>
      <c r="F17" s="41"/>
      <c r="G17" s="42">
        <f>ROUNDDOWN(委託外注費[[#This Row],[助成対象経費
(A)×(B)
（税抜）]]*1.1,0)</f>
        <v>0</v>
      </c>
      <c r="H17" s="42">
        <f>委託外注費[[#This Row],[数量
(A)]]*委託外注費[[#This Row],[単価(B)
（税抜）]]</f>
        <v>0</v>
      </c>
      <c r="I17" s="38"/>
      <c r="J17"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18" spans="1:10" ht="33.6" customHeight="1">
      <c r="A18" s="50" t="s">
        <v>198</v>
      </c>
      <c r="B18" s="38"/>
      <c r="C18" s="38"/>
      <c r="D18" s="39"/>
      <c r="E18" s="40"/>
      <c r="F18" s="41"/>
      <c r="G18" s="42">
        <f>ROUNDDOWN(委託外注費[[#This Row],[助成対象経費
(A)×(B)
（税抜）]]*1.1,0)</f>
        <v>0</v>
      </c>
      <c r="H18" s="42">
        <f>委託外注費[[#This Row],[数量
(A)]]*委託外注費[[#This Row],[単価(B)
（税抜）]]</f>
        <v>0</v>
      </c>
      <c r="I18" s="38"/>
      <c r="J18" s="43" t="str">
        <f>IF(OR(AND(委託外注費[[#This Row],[件　名]]="",委託外注費[[#This Row],[内　容
仕　様]]="",委託外注費[[#This Row],[数量
(A)]]="",委託外注費[[#This Row],[単位]]="",委託外注費[[#This Row],[単価(B)
（税抜）]]="",委託外注費[[#This Row],[委託先
（予定）]]=""),
          AND(委託外注費[[#This Row],[件　名]]&lt;&gt;"",委託外注費[[#This Row],[内　容
仕　様]]&lt;&gt;"",委託外注費[[#This Row],[数量
(A)]]&lt;&gt;"",委託外注費[[#This Row],[単位]]&lt;&gt;"",委託外注費[[#This Row],[単価(B)
（税抜）]]&lt;&gt;"",委託外注費[[#This Row],[委託先
（予定）]]&lt;&gt;"")),
    "",
    "←全ての項目を入力してください。")</f>
        <v/>
      </c>
    </row>
    <row r="19" spans="1:10" ht="33.6" customHeight="1">
      <c r="A19" s="51"/>
      <c r="B19" s="52"/>
      <c r="C19" s="52"/>
      <c r="D19" s="52"/>
      <c r="E19" s="52"/>
      <c r="F19" s="53" t="s">
        <v>129</v>
      </c>
      <c r="G19" s="45">
        <f>SUBTOTAL(109,委託外注費[助成事業に
要する経費
（税込）])</f>
        <v>0</v>
      </c>
      <c r="H19" s="45">
        <f>SUBTOTAL(109,委託外注費[助成対象経費
(A)×(B)
（税抜）])</f>
        <v>0</v>
      </c>
      <c r="I19" s="46"/>
      <c r="J19" s="47"/>
    </row>
    <row r="20" spans="1:10">
      <c r="A20" s="35"/>
      <c r="B20" s="35"/>
      <c r="C20" s="35"/>
      <c r="D20" s="35"/>
      <c r="E20" s="35"/>
      <c r="F20" s="35"/>
      <c r="G20" s="35"/>
      <c r="H20" s="35"/>
      <c r="I20" s="35"/>
      <c r="J20" s="36"/>
    </row>
  </sheetData>
  <mergeCells count="1">
    <mergeCell ref="B2:H2"/>
  </mergeCells>
  <phoneticPr fontId="4"/>
  <conditionalFormatting sqref="B4:F18 I4:I18">
    <cfRule type="expression" dxfId="5" priority="1">
      <formula>AND(OR($B4&lt;&gt;"",$C4&lt;&gt;"",#REF!&lt;&gt;"",$D4&lt;&gt;"",$E4&lt;&gt;"",$F4&lt;&gt;""),B4="")</formula>
    </cfRule>
  </conditionalFormatting>
  <dataValidations count="5">
    <dataValidation allowBlank="1" showInputMessage="1" showErrorMessage="1" promptTitle="委託先企業名を記載してください" prompt="未定等不明確の場合は、 申請時点の候補先を記入。_x000a_委託先は、自社と資本関係、役員または従業員の兼務、自社の代表者３親等以内の親族による経営ではないこと。_x000a_" sqref="I4" xr:uid="{00000000-0002-0000-0700-000000000000}"/>
    <dataValidation allowBlank="1" showInputMessage="1" showErrorMessage="1" promptTitle="委託先企業名を記載してください" prompt="未定等不明確の場合は、 申請時点の候補先を記入してください。_x000a_委託・外注先は、自社と資本関係、役員または従業員の兼務、自社の代表者３親等以内の親族による経営ではない。_x000a_" sqref="I5:I18" xr:uid="{00000000-0002-0000-0700-000001000000}"/>
    <dataValidation allowBlank="1" showErrorMessage="1" sqref="C4:D18" xr:uid="{00000000-0002-0000-0700-000002000000}"/>
    <dataValidation type="custom" allowBlank="1" showInputMessage="1" showErrorMessage="1" sqref="J4:J18" xr:uid="{00000000-0002-0000-0700-000003000000}">
      <formula1>ISERROR(FIND(CHAR(10),J4))</formula1>
    </dataValidation>
    <dataValidation imeMode="halfAlpha" allowBlank="1" showInputMessage="1" showErrorMessage="1" sqref="F4:F18" xr:uid="{00000000-0002-0000-0700-000004000000}"/>
  </dataValidations>
  <pageMargins left="0.7" right="0.7" top="0.75" bottom="0.75" header="0.3" footer="0.3"/>
  <pageSetup paperSize="9" scale="56" orientation="portrait" horizontalDpi="1200" verticalDpi="12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K19"/>
  <sheetViews>
    <sheetView view="pageBreakPreview" zoomScale="80" zoomScaleNormal="100" zoomScaleSheetLayoutView="80" workbookViewId="0">
      <selection activeCell="B4" sqref="B4"/>
    </sheetView>
  </sheetViews>
  <sheetFormatPr defaultRowHeight="18.75"/>
  <cols>
    <col min="2" max="2" width="16.25" customWidth="1"/>
    <col min="3" max="4" width="13.5" customWidth="1"/>
    <col min="5" max="5" width="6.5" customWidth="1"/>
    <col min="6" max="6" width="5.25" customWidth="1"/>
    <col min="7" max="7" width="14.125" customWidth="1"/>
    <col min="8" max="9" width="16.625" customWidth="1"/>
    <col min="10" max="10" width="22.625" customWidth="1"/>
    <col min="11" max="11" width="3.75" bestFit="1" customWidth="1"/>
  </cols>
  <sheetData>
    <row r="1" spans="1:11" s="21" customFormat="1" ht="19.5">
      <c r="A1" s="54" t="s">
        <v>468</v>
      </c>
    </row>
    <row r="2" spans="1:11">
      <c r="A2" s="55"/>
      <c r="B2" s="590"/>
      <c r="C2" s="591"/>
      <c r="D2" s="591"/>
      <c r="E2" s="591"/>
      <c r="F2" s="591"/>
      <c r="G2" s="591"/>
      <c r="H2" s="591"/>
      <c r="I2" s="591"/>
      <c r="J2" s="57" t="s">
        <v>103</v>
      </c>
      <c r="K2" s="56"/>
    </row>
    <row r="3" spans="1:11" ht="36">
      <c r="A3" s="66" t="s">
        <v>142</v>
      </c>
      <c r="B3" s="66" t="s">
        <v>143</v>
      </c>
      <c r="C3" s="66" t="s">
        <v>144</v>
      </c>
      <c r="D3" s="66" t="s">
        <v>145</v>
      </c>
      <c r="E3" s="66" t="s">
        <v>146</v>
      </c>
      <c r="F3" s="67" t="s">
        <v>147</v>
      </c>
      <c r="G3" s="66" t="s">
        <v>148</v>
      </c>
      <c r="H3" s="66" t="s">
        <v>149</v>
      </c>
      <c r="I3" s="66" t="s">
        <v>150</v>
      </c>
      <c r="J3" s="66" t="s">
        <v>151</v>
      </c>
      <c r="K3" s="206" t="s">
        <v>140</v>
      </c>
    </row>
    <row r="4" spans="1:11" ht="32.65" customHeight="1">
      <c r="A4" s="68">
        <f>ROW()-ROW(原材料・副資材費[[#Headers],[番　号]])</f>
        <v>1</v>
      </c>
      <c r="B4" s="58"/>
      <c r="C4" s="58"/>
      <c r="D4" s="58"/>
      <c r="E4" s="59"/>
      <c r="F4" s="60"/>
      <c r="G4" s="61"/>
      <c r="H4" s="62">
        <f>ROUNDDOWN(原材料・副資材費[[#This Row],[助成対象経費
(A)×(B)
（税抜）]]*1.1,0)</f>
        <v>0</v>
      </c>
      <c r="I4" s="62">
        <f>原材料・副資材費[[#This Row],[数量
(A)]]*原材料・副資材費[[#This Row],[単価(B)
（税抜）]]</f>
        <v>0</v>
      </c>
      <c r="J4" s="58"/>
      <c r="K4"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5" spans="1:11" ht="32.65" customHeight="1">
      <c r="A5" s="68">
        <f>ROW()-ROW(原材料・副資材費[[#Headers],[番　号]])</f>
        <v>2</v>
      </c>
      <c r="B5" s="58"/>
      <c r="C5" s="58"/>
      <c r="D5" s="58"/>
      <c r="E5" s="59"/>
      <c r="F5" s="60"/>
      <c r="G5" s="61"/>
      <c r="H5" s="62">
        <f>ROUNDDOWN(原材料・副資材費[[#This Row],[助成対象経費
(A)×(B)
（税抜）]]*1.1,0)</f>
        <v>0</v>
      </c>
      <c r="I5" s="62">
        <f>原材料・副資材費[[#This Row],[数量
(A)]]*原材料・副資材費[[#This Row],[単価(B)
（税抜）]]</f>
        <v>0</v>
      </c>
      <c r="J5" s="58"/>
      <c r="K5"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6" spans="1:11" ht="32.65" customHeight="1">
      <c r="A6" s="68">
        <f>ROW()-ROW(原材料・副資材費[[#Headers],[番　号]])</f>
        <v>3</v>
      </c>
      <c r="B6" s="58"/>
      <c r="C6" s="58"/>
      <c r="D6" s="58"/>
      <c r="E6" s="59"/>
      <c r="F6" s="60"/>
      <c r="G6" s="61"/>
      <c r="H6" s="62">
        <f>ROUNDDOWN(原材料・副資材費[[#This Row],[助成対象経費
(A)×(B)
（税抜）]]*1.1,0)</f>
        <v>0</v>
      </c>
      <c r="I6" s="62">
        <f>原材料・副資材費[[#This Row],[数量
(A)]]*原材料・副資材費[[#This Row],[単価(B)
（税抜）]]</f>
        <v>0</v>
      </c>
      <c r="J6" s="58"/>
      <c r="K6"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7" spans="1:11" ht="32.65" customHeight="1">
      <c r="A7" s="68">
        <f>ROW()-ROW(原材料・副資材費[[#Headers],[番　号]])</f>
        <v>4</v>
      </c>
      <c r="B7" s="58"/>
      <c r="C7" s="58"/>
      <c r="D7" s="58"/>
      <c r="E7" s="59"/>
      <c r="F7" s="60"/>
      <c r="G7" s="61"/>
      <c r="H7" s="62">
        <f>ROUNDDOWN(原材料・副資材費[[#This Row],[助成対象経費
(A)×(B)
（税抜）]]*1.1,0)</f>
        <v>0</v>
      </c>
      <c r="I7" s="62">
        <f>原材料・副資材費[[#This Row],[数量
(A)]]*原材料・副資材費[[#This Row],[単価(B)
（税抜）]]</f>
        <v>0</v>
      </c>
      <c r="J7" s="58"/>
      <c r="K7"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8" spans="1:11" ht="32.65" customHeight="1">
      <c r="A8" s="68">
        <f>ROW()-ROW(原材料・副資材費[[#Headers],[番　号]])</f>
        <v>5</v>
      </c>
      <c r="B8" s="58"/>
      <c r="C8" s="58"/>
      <c r="D8" s="58"/>
      <c r="E8" s="59"/>
      <c r="F8" s="60"/>
      <c r="G8" s="61"/>
      <c r="H8" s="62">
        <f>ROUNDDOWN(原材料・副資材費[[#This Row],[助成対象経費
(A)×(B)
（税抜）]]*1.1,0)</f>
        <v>0</v>
      </c>
      <c r="I8" s="62">
        <f>原材料・副資材費[[#This Row],[数量
(A)]]*原材料・副資材費[[#This Row],[単価(B)
（税抜）]]</f>
        <v>0</v>
      </c>
      <c r="J8" s="58"/>
      <c r="K8"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11" ht="32.65" customHeight="1">
      <c r="A9" s="68">
        <f>ROW()-ROW(原材料・副資材費[[#Headers],[番　号]])</f>
        <v>6</v>
      </c>
      <c r="B9" s="58"/>
      <c r="C9" s="58"/>
      <c r="D9" s="58"/>
      <c r="E9" s="59"/>
      <c r="F9" s="60"/>
      <c r="G9" s="61"/>
      <c r="H9" s="62">
        <f>ROUNDDOWN(原材料・副資材費[[#This Row],[助成対象経費
(A)×(B)
（税抜）]]*1.1,0)</f>
        <v>0</v>
      </c>
      <c r="I9" s="62">
        <f>原材料・副資材費[[#This Row],[数量
(A)]]*原材料・副資材費[[#This Row],[単価(B)
（税抜）]]</f>
        <v>0</v>
      </c>
      <c r="J9" s="58"/>
      <c r="K9"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11" ht="32.65" customHeight="1">
      <c r="A10" s="68">
        <f>ROW()-ROW(原材料・副資材費[[#Headers],[番　号]])</f>
        <v>7</v>
      </c>
      <c r="B10" s="58"/>
      <c r="C10" s="58"/>
      <c r="D10" s="58"/>
      <c r="E10" s="59"/>
      <c r="F10" s="60"/>
      <c r="G10" s="61"/>
      <c r="H10" s="62">
        <f>ROUNDDOWN(原材料・副資材費[[#This Row],[助成対象経費
(A)×(B)
（税抜）]]*1.1,0)</f>
        <v>0</v>
      </c>
      <c r="I10" s="62">
        <f>原材料・副資材費[[#This Row],[数量
(A)]]*原材料・副資材費[[#This Row],[単価(B)
（税抜）]]</f>
        <v>0</v>
      </c>
      <c r="J10" s="58"/>
      <c r="K10"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11" ht="32.65" customHeight="1">
      <c r="A11" s="68">
        <f>ROW()-ROW(原材料・副資材費[[#Headers],[番　号]])</f>
        <v>8</v>
      </c>
      <c r="B11" s="58"/>
      <c r="C11" s="58"/>
      <c r="D11" s="58"/>
      <c r="E11" s="59"/>
      <c r="F11" s="60"/>
      <c r="G11" s="61"/>
      <c r="H11" s="62">
        <f>ROUNDDOWN(原材料・副資材費[[#This Row],[助成対象経費
(A)×(B)
（税抜）]]*1.1,0)</f>
        <v>0</v>
      </c>
      <c r="I11" s="62">
        <f>原材料・副資材費[[#This Row],[数量
(A)]]*原材料・副資材費[[#This Row],[単価(B)
（税抜）]]</f>
        <v>0</v>
      </c>
      <c r="J11" s="58"/>
      <c r="K11"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11" ht="32.65" customHeight="1">
      <c r="A12" s="69">
        <f>ROW()-ROW(原材料・副資材費[[#Headers],[番　号]])</f>
        <v>9</v>
      </c>
      <c r="B12" s="58"/>
      <c r="C12" s="58"/>
      <c r="D12" s="58"/>
      <c r="E12" s="59"/>
      <c r="F12" s="64"/>
      <c r="G12" s="61"/>
      <c r="H12" s="62">
        <f>ROUNDDOWN(原材料・副資材費[[#This Row],[助成対象経費
(A)×(B)
（税抜）]]*1.1,0)</f>
        <v>0</v>
      </c>
      <c r="I12" s="62">
        <f>原材料・副資材費[[#This Row],[数量
(A)]]*原材料・副資材費[[#This Row],[単価(B)
（税抜）]]</f>
        <v>0</v>
      </c>
      <c r="J12" s="58"/>
      <c r="K12"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11" ht="32.65" customHeight="1">
      <c r="A13" s="69">
        <f>ROW()-ROW(原材料・副資材費[[#Headers],[番　号]])</f>
        <v>10</v>
      </c>
      <c r="B13" s="58"/>
      <c r="C13" s="58"/>
      <c r="D13" s="58"/>
      <c r="E13" s="59"/>
      <c r="F13" s="64"/>
      <c r="G13" s="61"/>
      <c r="H13" s="62">
        <f>ROUNDDOWN(原材料・副資材費[[#This Row],[助成対象経費
(A)×(B)
（税抜）]]*1.1,0)</f>
        <v>0</v>
      </c>
      <c r="I13" s="62">
        <f>原材料・副資材費[[#This Row],[数量
(A)]]*原材料・副資材費[[#This Row],[単価(B)
（税抜）]]</f>
        <v>0</v>
      </c>
      <c r="J13" s="58"/>
      <c r="K13"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11" ht="32.65" customHeight="1">
      <c r="A14" s="69">
        <f>ROW()-ROW(原材料・副資材費[[#Headers],[番　号]])</f>
        <v>11</v>
      </c>
      <c r="B14" s="58"/>
      <c r="C14" s="58"/>
      <c r="D14" s="58"/>
      <c r="E14" s="59"/>
      <c r="F14" s="64"/>
      <c r="G14" s="61"/>
      <c r="H14" s="62">
        <f>ROUNDDOWN(原材料・副資材費[[#This Row],[助成対象経費
(A)×(B)
（税抜）]]*1.1,0)</f>
        <v>0</v>
      </c>
      <c r="I14" s="62">
        <f>原材料・副資材費[[#This Row],[数量
(A)]]*原材料・副資材費[[#This Row],[単価(B)
（税抜）]]</f>
        <v>0</v>
      </c>
      <c r="J14" s="58"/>
      <c r="K14"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11" ht="32.65" customHeight="1">
      <c r="A15" s="68">
        <f>ROW()-ROW(原材料・副資材費[[#Headers],[番　号]])</f>
        <v>12</v>
      </c>
      <c r="B15" s="58"/>
      <c r="C15" s="58"/>
      <c r="D15" s="58"/>
      <c r="E15" s="59"/>
      <c r="F15" s="60"/>
      <c r="G15" s="61"/>
      <c r="H15" s="62">
        <f>ROUNDDOWN(原材料・副資材費[[#This Row],[助成対象経費
(A)×(B)
（税抜）]]*1.1,0)</f>
        <v>0</v>
      </c>
      <c r="I15" s="62">
        <f>原材料・副資材費[[#This Row],[数量
(A)]]*原材料・副資材費[[#This Row],[単価(B)
（税抜）]]</f>
        <v>0</v>
      </c>
      <c r="J15" s="58"/>
      <c r="K15"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11" ht="32.65" customHeight="1">
      <c r="A16" s="68">
        <f>ROW()-ROW(原材料・副資材費[[#Headers],[番　号]])</f>
        <v>13</v>
      </c>
      <c r="B16" s="58"/>
      <c r="C16" s="58"/>
      <c r="D16" s="58"/>
      <c r="E16" s="59"/>
      <c r="F16" s="60"/>
      <c r="G16" s="61"/>
      <c r="H16" s="62">
        <f>ROUNDDOWN(原材料・副資材費[[#This Row],[助成対象経費
(A)×(B)
（税抜）]]*1.1,0)</f>
        <v>0</v>
      </c>
      <c r="I16" s="62">
        <f>原材料・副資材費[[#This Row],[数量
(A)]]*原材料・副資材費[[#This Row],[単価(B)
（税抜）]]</f>
        <v>0</v>
      </c>
      <c r="J16" s="58"/>
      <c r="K16"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ht="32.65" customHeight="1">
      <c r="A17" s="68">
        <f>ROW()-ROW(原材料・副資材費[[#Headers],[番　号]])</f>
        <v>14</v>
      </c>
      <c r="B17" s="58"/>
      <c r="C17" s="58"/>
      <c r="D17" s="58"/>
      <c r="E17" s="59"/>
      <c r="F17" s="60"/>
      <c r="G17" s="61"/>
      <c r="H17" s="62">
        <f>ROUNDDOWN(原材料・副資材費[[#This Row],[助成対象経費
(A)×(B)
（税抜）]]*1.1,0)</f>
        <v>0</v>
      </c>
      <c r="I17" s="62">
        <f>原材料・副資材費[[#This Row],[数量
(A)]]*原材料・副資材費[[#This Row],[単価(B)
（税抜）]]</f>
        <v>0</v>
      </c>
      <c r="J17" s="58"/>
      <c r="K17"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ht="32.65" customHeight="1">
      <c r="A18" s="68">
        <f>ROW()-ROW(原材料・副資材費[[#Headers],[番　号]])</f>
        <v>15</v>
      </c>
      <c r="B18" s="58"/>
      <c r="C18" s="58"/>
      <c r="D18" s="58"/>
      <c r="E18" s="59"/>
      <c r="F18" s="60"/>
      <c r="G18" s="61"/>
      <c r="H18" s="62">
        <f>ROUNDDOWN(原材料・副資材費[[#This Row],[助成対象経費
(A)×(B)
（税抜）]]*1.1,0)</f>
        <v>0</v>
      </c>
      <c r="I18" s="62">
        <f>原材料・副資材費[[#This Row],[数量
(A)]]*原材料・副資材費[[#This Row],[単価(B)
（税抜）]]</f>
        <v>0</v>
      </c>
      <c r="J18" s="58"/>
      <c r="K18" s="6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ht="44.1" customHeight="1">
      <c r="A19" s="70"/>
      <c r="B19" s="71"/>
      <c r="C19" s="71"/>
      <c r="D19" s="71"/>
      <c r="E19" s="71"/>
      <c r="F19" s="71"/>
      <c r="G19" s="72" t="s">
        <v>130</v>
      </c>
      <c r="H19" s="73">
        <f>SUBTOTAL(109,原材料・副資材費[助成事業に
要する経費
（税込）])</f>
        <v>0</v>
      </c>
      <c r="I19" s="73">
        <f>SUBTOTAL(109,原材料・副資材費[助成対象経費
(A)×(B)
（税抜）])</f>
        <v>0</v>
      </c>
      <c r="J19" s="74"/>
      <c r="K19" s="65"/>
    </row>
  </sheetData>
  <mergeCells count="1">
    <mergeCell ref="B2:I2"/>
  </mergeCells>
  <phoneticPr fontId="4"/>
  <dataValidations count="7">
    <dataValidation allowBlank="1" showInputMessage="1" showErrorMessage="1" promptTitle="購入予定品名を記載してください" prompt="製品・サービスの開発・改良に直接使用し、消費される原材料、副資材、部品等の購入に要する経費が対象です" sqref="B4:B18" xr:uid="{00000000-0002-0000-0800-000000000000}"/>
    <dataValidation imeMode="halfAlpha" allowBlank="1" showInputMessage="1" showErrorMessage="1" promptTitle="必要最小限の数量が対象となります" prompt="助成事業での使いきりが原則で、未使用残存品は対象外となります" sqref="E4:E18" xr:uid="{00000000-0002-0000-0800-000001000000}"/>
    <dataValidation type="custom" allowBlank="1" showInputMessage="1" showErrorMessage="1" sqref="K4:K18" xr:uid="{00000000-0002-0000-0800-000002000000}">
      <formula1>ISERROR(FIND(CHAR(10),K4))</formula1>
    </dataValidation>
    <dataValidation imeMode="halfAlpha" allowBlank="1" showInputMessage="1" showErrorMessage="1" sqref="G4:G18" xr:uid="{00000000-0002-0000-0800-000003000000}"/>
    <dataValidation allowBlank="1" showInputMessage="1" showErrorMessage="1" prompt="大きさ、材質、規格等を記入してください" sqref="C4:C18" xr:uid="{00000000-0002-0000-0800-000004000000}"/>
    <dataValidation allowBlank="1" showInputMessage="1" showErrorMessage="1" prompt="例１：○○部に組込_x000a_例２：△△試作に使用_x000a_" sqref="D4:D18" xr:uid="{00000000-0002-0000-0800-000005000000}"/>
    <dataValidation allowBlank="1" showInputMessage="1" showErrorMessage="1" promptTitle="購入企業名を記載してください" prompt="未定等不明確の場合は、 申請時点の候補先を記入してください。購入先は、自社と資本関係、役員または従業員の兼務、自社の代表者３親等以内の親族による経営ではないこと。_x000a__x000a_" sqref="J4:J18" xr:uid="{00000000-0002-0000-0800-000006000000}"/>
  </dataValidations>
  <pageMargins left="0.7" right="0.7" top="0.75" bottom="0.75" header="0.3" footer="0.3"/>
  <pageSetup paperSize="9" scale="58" orientation="portrait" horizontalDpi="1200" verticalDpi="120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K19"/>
  <sheetViews>
    <sheetView view="pageBreakPreview" zoomScale="80" zoomScaleNormal="100" zoomScaleSheetLayoutView="80" workbookViewId="0">
      <selection activeCell="Q7" sqref="Q7"/>
    </sheetView>
  </sheetViews>
  <sheetFormatPr defaultColWidth="8.625" defaultRowHeight="18.75"/>
  <cols>
    <col min="1" max="1" width="8.625" style="21"/>
    <col min="2" max="4" width="16.625" style="21" customWidth="1"/>
    <col min="5" max="5" width="6" style="21" customWidth="1"/>
    <col min="6" max="6" width="4.75" style="21" bestFit="1" customWidth="1"/>
    <col min="7" max="7" width="17.25" style="21" customWidth="1"/>
    <col min="8" max="9" width="16.5" style="21" customWidth="1"/>
    <col min="10" max="10" width="21.5" style="21" customWidth="1"/>
    <col min="11" max="11" width="4" style="21" bestFit="1" customWidth="1"/>
    <col min="12" max="16384" width="8.625" style="21"/>
  </cols>
  <sheetData>
    <row r="1" spans="1:11">
      <c r="A1" s="213" t="s">
        <v>467</v>
      </c>
    </row>
    <row r="3" spans="1:11" ht="56.25">
      <c r="A3" s="102" t="s">
        <v>207</v>
      </c>
      <c r="B3" s="103" t="s">
        <v>199</v>
      </c>
      <c r="C3" s="103" t="s">
        <v>200</v>
      </c>
      <c r="D3" s="103" t="s">
        <v>205</v>
      </c>
      <c r="E3" s="104" t="s">
        <v>107</v>
      </c>
      <c r="F3" s="105" t="s">
        <v>137</v>
      </c>
      <c r="G3" s="103" t="s">
        <v>201</v>
      </c>
      <c r="H3" s="103" t="s">
        <v>110</v>
      </c>
      <c r="I3" s="103" t="s">
        <v>202</v>
      </c>
      <c r="J3" s="106" t="s">
        <v>203</v>
      </c>
      <c r="K3" s="207" t="s">
        <v>140</v>
      </c>
    </row>
    <row r="4" spans="1:11" ht="36" customHeight="1">
      <c r="A4" s="107">
        <f>ROW()-ROW(展示会等参加費[[#Headers],[番号]])</f>
        <v>1</v>
      </c>
      <c r="B4" s="250"/>
      <c r="C4" s="250"/>
      <c r="D4" s="250"/>
      <c r="E4" s="96"/>
      <c r="F4" s="97"/>
      <c r="G4" s="98"/>
      <c r="H4" s="99">
        <f>ROUNDDOWN(展示会等参加費[[#This Row],[助成
対象経費
(A)×(B)]]*1.1,0)</f>
        <v>0</v>
      </c>
      <c r="I4" s="99">
        <f>展示会等参加費[[#This Row],[数量
(A)]]*展示会等参加費[[#This Row],[単価
（税抜、B）]]</f>
        <v>0</v>
      </c>
      <c r="J4" s="250"/>
      <c r="K4"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5" spans="1:11" ht="36" customHeight="1">
      <c r="A5" s="107">
        <f>ROW()-ROW(展示会等参加費[[#Headers],[番号]])</f>
        <v>2</v>
      </c>
      <c r="B5" s="250"/>
      <c r="C5" s="250"/>
      <c r="D5" s="250"/>
      <c r="E5" s="96"/>
      <c r="F5" s="97"/>
      <c r="G5" s="98"/>
      <c r="H5" s="99">
        <f>ROUNDDOWN(展示会等参加費[[#This Row],[助成
対象経費
(A)×(B)]]*1.1,0)</f>
        <v>0</v>
      </c>
      <c r="I5" s="99">
        <f>展示会等参加費[[#This Row],[数量
(A)]]*展示会等参加費[[#This Row],[単価
（税抜、B）]]</f>
        <v>0</v>
      </c>
      <c r="J5" s="250"/>
      <c r="K5"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6" spans="1:11" ht="36" customHeight="1">
      <c r="A6" s="107">
        <f>ROW()-ROW(展示会等参加費[[#Headers],[番号]])</f>
        <v>3</v>
      </c>
      <c r="B6" s="250"/>
      <c r="C6" s="250"/>
      <c r="D6" s="250"/>
      <c r="E6" s="96"/>
      <c r="F6" s="97"/>
      <c r="G6" s="98"/>
      <c r="H6" s="99">
        <f>ROUNDDOWN(展示会等参加費[[#This Row],[助成
対象経費
(A)×(B)]]*1.1,0)</f>
        <v>0</v>
      </c>
      <c r="I6" s="99">
        <f>展示会等参加費[[#This Row],[数量
(A)]]*展示会等参加費[[#This Row],[単価
（税抜、B）]]</f>
        <v>0</v>
      </c>
      <c r="J6" s="250"/>
      <c r="K6"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7" spans="1:11" ht="36" customHeight="1">
      <c r="A7" s="107">
        <f>ROW()-ROW(展示会等参加費[[#Headers],[番号]])</f>
        <v>4</v>
      </c>
      <c r="B7" s="250"/>
      <c r="C7" s="250"/>
      <c r="D7" s="250"/>
      <c r="E7" s="96"/>
      <c r="F7" s="97"/>
      <c r="G7" s="98"/>
      <c r="H7" s="99">
        <f>ROUNDDOWN(展示会等参加費[[#This Row],[助成
対象経費
(A)×(B)]]*1.1,0)</f>
        <v>0</v>
      </c>
      <c r="I7" s="99">
        <f>展示会等参加費[[#This Row],[数量
(A)]]*展示会等参加費[[#This Row],[単価
（税抜、B）]]</f>
        <v>0</v>
      </c>
      <c r="J7" s="250"/>
      <c r="K7"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8" spans="1:11" ht="36" customHeight="1">
      <c r="A8" s="107">
        <f>ROW()-ROW(展示会等参加費[[#Headers],[番号]])</f>
        <v>5</v>
      </c>
      <c r="B8" s="250"/>
      <c r="C8" s="250"/>
      <c r="D8" s="250"/>
      <c r="E8" s="96"/>
      <c r="F8" s="97"/>
      <c r="G8" s="98"/>
      <c r="H8" s="99">
        <f>ROUNDDOWN(展示会等参加費[[#This Row],[助成
対象経費
(A)×(B)]]*1.1,0)</f>
        <v>0</v>
      </c>
      <c r="I8" s="99">
        <f>展示会等参加費[[#This Row],[数量
(A)]]*展示会等参加費[[#This Row],[単価
（税抜、B）]]</f>
        <v>0</v>
      </c>
      <c r="J8" s="250"/>
      <c r="K8"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9" spans="1:11" ht="36" customHeight="1">
      <c r="A9" s="107">
        <f>ROW()-ROW(展示会等参加費[[#Headers],[番号]])</f>
        <v>6</v>
      </c>
      <c r="B9" s="250"/>
      <c r="C9" s="250"/>
      <c r="D9" s="250"/>
      <c r="E9" s="96"/>
      <c r="F9" s="97"/>
      <c r="G9" s="98"/>
      <c r="H9" s="99">
        <f>ROUNDDOWN(展示会等参加費[[#This Row],[助成
対象経費
(A)×(B)]]*1.1,0)</f>
        <v>0</v>
      </c>
      <c r="I9" s="99">
        <f>展示会等参加費[[#This Row],[数量
(A)]]*展示会等参加費[[#This Row],[単価
（税抜、B）]]</f>
        <v>0</v>
      </c>
      <c r="J9" s="250"/>
      <c r="K9"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10" spans="1:11" ht="36" customHeight="1">
      <c r="A10" s="107">
        <f>ROW()-ROW(展示会等参加費[[#Headers],[番号]])</f>
        <v>7</v>
      </c>
      <c r="B10" s="250"/>
      <c r="C10" s="250"/>
      <c r="D10" s="250"/>
      <c r="E10" s="96"/>
      <c r="F10" s="97"/>
      <c r="G10" s="98"/>
      <c r="H10" s="99">
        <f>ROUNDDOWN(展示会等参加費[[#This Row],[助成
対象経費
(A)×(B)]]*1.1,0)</f>
        <v>0</v>
      </c>
      <c r="I10" s="99">
        <f>展示会等参加費[[#This Row],[数量
(A)]]*展示会等参加費[[#This Row],[単価
（税抜、B）]]</f>
        <v>0</v>
      </c>
      <c r="J10" s="250"/>
      <c r="K10"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11" spans="1:11" ht="36" customHeight="1">
      <c r="A11" s="107">
        <f>ROW()-ROW(展示会等参加費[[#Headers],[番号]])</f>
        <v>8</v>
      </c>
      <c r="B11" s="250"/>
      <c r="C11" s="250"/>
      <c r="D11" s="250"/>
      <c r="E11" s="96"/>
      <c r="F11" s="97"/>
      <c r="G11" s="98"/>
      <c r="H11" s="99">
        <f>ROUNDDOWN(展示会等参加費[[#This Row],[助成
対象経費
(A)×(B)]]*1.1,0)</f>
        <v>0</v>
      </c>
      <c r="I11" s="99">
        <f>展示会等参加費[[#This Row],[数量
(A)]]*展示会等参加費[[#This Row],[単価
（税抜、B）]]</f>
        <v>0</v>
      </c>
      <c r="J11" s="250"/>
      <c r="K11"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12" spans="1:11" ht="36" customHeight="1">
      <c r="A12" s="107">
        <f>ROW()-ROW(展示会等参加費[[#Headers],[番号]])</f>
        <v>9</v>
      </c>
      <c r="B12" s="250"/>
      <c r="C12" s="250"/>
      <c r="D12" s="250"/>
      <c r="E12" s="96"/>
      <c r="F12" s="97"/>
      <c r="G12" s="98"/>
      <c r="H12" s="99">
        <f>ROUNDDOWN(展示会等参加費[[#This Row],[助成
対象経費
(A)×(B)]]*1.1,0)</f>
        <v>0</v>
      </c>
      <c r="I12" s="99">
        <f>展示会等参加費[[#This Row],[数量
(A)]]*展示会等参加費[[#This Row],[単価
（税抜、B）]]</f>
        <v>0</v>
      </c>
      <c r="J12" s="250"/>
      <c r="K12"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13" spans="1:11" ht="36" customHeight="1">
      <c r="A13" s="107">
        <f>ROW()-ROW(展示会等参加費[[#Headers],[番号]])</f>
        <v>10</v>
      </c>
      <c r="B13" s="250"/>
      <c r="C13" s="250"/>
      <c r="D13" s="250"/>
      <c r="E13" s="96"/>
      <c r="F13" s="97"/>
      <c r="G13" s="98"/>
      <c r="H13" s="99">
        <f>ROUNDDOWN(展示会等参加費[[#This Row],[助成
対象経費
(A)×(B)]]*1.1,0)</f>
        <v>0</v>
      </c>
      <c r="I13" s="99">
        <f>展示会等参加費[[#This Row],[数量
(A)]]*展示会等参加費[[#This Row],[単価
（税抜、B）]]</f>
        <v>0</v>
      </c>
      <c r="J13" s="250"/>
      <c r="K13"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14" spans="1:11" ht="36" customHeight="1">
      <c r="A14" s="107">
        <f>ROW()-ROW(展示会等参加費[[#Headers],[番号]])</f>
        <v>11</v>
      </c>
      <c r="B14" s="250"/>
      <c r="C14" s="250"/>
      <c r="D14" s="250"/>
      <c r="E14" s="96"/>
      <c r="F14" s="97"/>
      <c r="G14" s="98"/>
      <c r="H14" s="99">
        <f>ROUNDDOWN(展示会等参加費[[#This Row],[助成
対象経費
(A)×(B)]]*1.1,0)</f>
        <v>0</v>
      </c>
      <c r="I14" s="99">
        <f>展示会等参加費[[#This Row],[数量
(A)]]*展示会等参加費[[#This Row],[単価
（税抜、B）]]</f>
        <v>0</v>
      </c>
      <c r="J14" s="250"/>
      <c r="K14"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15" spans="1:11" ht="36" customHeight="1">
      <c r="A15" s="107">
        <f>ROW()-ROW(展示会等参加費[[#Headers],[番号]])</f>
        <v>12</v>
      </c>
      <c r="B15" s="250"/>
      <c r="C15" s="250"/>
      <c r="D15" s="250"/>
      <c r="E15" s="96"/>
      <c r="F15" s="97"/>
      <c r="G15" s="98"/>
      <c r="H15" s="99">
        <f>ROUNDDOWN(展示会等参加費[[#This Row],[助成
対象経費
(A)×(B)]]*1.1,0)</f>
        <v>0</v>
      </c>
      <c r="I15" s="99">
        <f>展示会等参加費[[#This Row],[数量
(A)]]*展示会等参加費[[#This Row],[単価
（税抜、B）]]</f>
        <v>0</v>
      </c>
      <c r="J15" s="250"/>
      <c r="K15"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16" spans="1:11" ht="36" customHeight="1">
      <c r="A16" s="107">
        <f>ROW()-ROW(展示会等参加費[[#Headers],[番号]])</f>
        <v>13</v>
      </c>
      <c r="B16" s="250"/>
      <c r="C16" s="250"/>
      <c r="D16" s="250"/>
      <c r="E16" s="96"/>
      <c r="F16" s="97"/>
      <c r="G16" s="98"/>
      <c r="H16" s="99">
        <f>ROUNDDOWN(展示会等参加費[[#This Row],[助成
対象経費
(A)×(B)]]*1.1,0)</f>
        <v>0</v>
      </c>
      <c r="I16" s="99">
        <f>展示会等参加費[[#This Row],[数量
(A)]]*展示会等参加費[[#This Row],[単価
（税抜、B）]]</f>
        <v>0</v>
      </c>
      <c r="J16" s="250"/>
      <c r="K16"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17" spans="1:11" ht="36" customHeight="1">
      <c r="A17" s="107">
        <f>ROW()-ROW(展示会等参加費[[#Headers],[番号]])</f>
        <v>14</v>
      </c>
      <c r="B17" s="250"/>
      <c r="C17" s="250"/>
      <c r="D17" s="250"/>
      <c r="E17" s="96"/>
      <c r="F17" s="97"/>
      <c r="G17" s="98"/>
      <c r="H17" s="99">
        <f>ROUNDDOWN(展示会等参加費[[#This Row],[助成
対象経費
(A)×(B)]]*1.1,0)</f>
        <v>0</v>
      </c>
      <c r="I17" s="99">
        <f>展示会等参加費[[#This Row],[数量
(A)]]*展示会等参加費[[#This Row],[単価
（税抜、B）]]</f>
        <v>0</v>
      </c>
      <c r="J17" s="250"/>
      <c r="K17"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18" spans="1:11" ht="36" customHeight="1">
      <c r="A18" s="107">
        <f>ROW()-ROW(展示会等参加費[[#Headers],[番号]])</f>
        <v>15</v>
      </c>
      <c r="B18" s="250"/>
      <c r="C18" s="250"/>
      <c r="D18" s="250"/>
      <c r="E18" s="96"/>
      <c r="F18" s="97"/>
      <c r="G18" s="98"/>
      <c r="H18" s="99">
        <f>ROUNDDOWN(展示会等参加費[[#This Row],[助成
対象経費
(A)×(B)]]*1.1,0)</f>
        <v>0</v>
      </c>
      <c r="I18" s="99">
        <f>展示会等参加費[[#This Row],[数量
(A)]]*展示会等参加費[[#This Row],[単価
（税抜、B）]]</f>
        <v>0</v>
      </c>
      <c r="J18" s="250"/>
      <c r="K18" s="100" t="str">
        <f>IF(OR(AND(展示会等参加費[[#This Row],[展示会名]]="",展示会等参加費[[#This Row],[経費目]]="",展示会等参加費[[#This Row],[数量
(A)]]="",展示会等参加費[[#This Row],[単位]]="",展示会等参加費[[#This Row],[単価
（税抜、B）]]="",展示会等参加費[[#This Row],[支払予定先     ]]=""),
         AND(展示会等参加費[[#This Row],[展示会名]]&lt;&gt;"",展示会等参加費[[#This Row],[経費目]]&lt;&gt;"",展示会等参加費[[#This Row],[数量
(A)]]&lt;&gt;"",展示会等参加費[[#This Row],[単位]]&lt;&gt;"",展示会等参加費[[#This Row],[単価
（税抜、B）]]&lt;&gt;"",展示会等参加費[[#This Row],[支払予定先     ]]&lt;&gt;"")),
    "",
     "←全ての項目を記入してください。")</f>
        <v/>
      </c>
    </row>
    <row r="19" spans="1:11" ht="36" customHeight="1">
      <c r="A19" s="108" t="s">
        <v>130</v>
      </c>
      <c r="B19" s="109"/>
      <c r="C19" s="109"/>
      <c r="D19" s="110"/>
      <c r="E19" s="110"/>
      <c r="F19" s="110"/>
      <c r="G19" s="111"/>
      <c r="H19" s="112">
        <f>SUBTOTAL(109,展示会等参加費[助成事業に
要する経費
（税込）])</f>
        <v>0</v>
      </c>
      <c r="I19" s="112">
        <f>SUBTOTAL(109,展示会等参加費[助成
対象経費
(A)×(B)])</f>
        <v>0</v>
      </c>
      <c r="J19" s="113"/>
      <c r="K19" s="101"/>
    </row>
  </sheetData>
  <phoneticPr fontId="4"/>
  <dataValidations count="3">
    <dataValidation type="list" imeMode="hiragana" allowBlank="1" showInputMessage="1" showErrorMessage="1" sqref="D4:D18" xr:uid="{00000000-0002-0000-0900-000000000000}">
      <formula1>"　,出展小間料,資材費,輸送費,通訳・翻訳費"</formula1>
    </dataValidation>
    <dataValidation imeMode="hiragana" allowBlank="1" showInputMessage="1" showErrorMessage="1" sqref="B4:C18 J4:J18" xr:uid="{00000000-0002-0000-0900-000001000000}"/>
    <dataValidation imeMode="halfAlpha" allowBlank="1" showInputMessage="1" showErrorMessage="1" sqref="E4:I18" xr:uid="{00000000-0002-0000-0900-000002000000}"/>
  </dataValidations>
  <pageMargins left="0.7" right="0.7" top="0.75" bottom="0.75" header="0.3" footer="0.3"/>
  <pageSetup paperSize="9" scale="55"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5C6C-AE72-400D-AF51-8E3889C567FF}">
  <sheetPr>
    <pageSetUpPr fitToPage="1"/>
  </sheetPr>
  <dimension ref="A1:X32"/>
  <sheetViews>
    <sheetView showGridLines="0" tabSelected="1" view="pageBreakPreview" topLeftCell="A7" zoomScaleNormal="100" zoomScaleSheetLayoutView="100" workbookViewId="0">
      <selection activeCell="AG23" sqref="AG23"/>
    </sheetView>
  </sheetViews>
  <sheetFormatPr defaultRowHeight="18.75"/>
  <cols>
    <col min="1" max="16" width="4.25" customWidth="1"/>
    <col min="17" max="18" width="4.375" customWidth="1"/>
    <col min="19" max="19" width="5.625" customWidth="1"/>
    <col min="20" max="20" width="3.125" bestFit="1" customWidth="1"/>
    <col min="21" max="21" width="5.625" customWidth="1"/>
    <col min="22" max="22" width="3.125" bestFit="1" customWidth="1"/>
    <col min="23" max="23" width="5.625" customWidth="1"/>
    <col min="24" max="24" width="3.125" bestFit="1" customWidth="1"/>
    <col min="25" max="25" width="4.25" customWidth="1"/>
  </cols>
  <sheetData>
    <row r="1" spans="1:24" ht="9" customHeight="1"/>
    <row r="2" spans="1:24">
      <c r="Q2" s="295" t="s">
        <v>18</v>
      </c>
      <c r="R2" s="295"/>
      <c r="S2" s="216">
        <f>申請前確認書!E31</f>
        <v>0</v>
      </c>
      <c r="T2" s="214" t="s">
        <v>19</v>
      </c>
      <c r="U2" s="216">
        <f>申請前確認書!G31</f>
        <v>0</v>
      </c>
      <c r="V2" s="214" t="s">
        <v>40</v>
      </c>
      <c r="W2" s="216">
        <f>申請前確認書!I31</f>
        <v>0</v>
      </c>
      <c r="X2" s="214" t="s">
        <v>41</v>
      </c>
    </row>
    <row r="3" spans="1:24">
      <c r="A3" s="21" t="s">
        <v>25</v>
      </c>
    </row>
    <row r="4" spans="1:24">
      <c r="A4" s="21" t="s">
        <v>26</v>
      </c>
    </row>
    <row r="5" spans="1:24">
      <c r="K5" s="295" t="s">
        <v>27</v>
      </c>
      <c r="L5" s="295"/>
      <c r="M5" s="295"/>
      <c r="N5" s="214" t="s">
        <v>28</v>
      </c>
      <c r="O5" s="312"/>
      <c r="P5" s="312"/>
      <c r="Q5" s="312"/>
      <c r="R5" s="312"/>
      <c r="S5" s="312"/>
      <c r="T5" s="312"/>
      <c r="U5" s="312"/>
      <c r="V5" s="312"/>
      <c r="W5" s="312"/>
      <c r="X5" s="312"/>
    </row>
    <row r="6" spans="1:24">
      <c r="K6" s="295"/>
      <c r="L6" s="295"/>
      <c r="M6" s="295"/>
      <c r="N6" s="313">
        <f>申請前確認書!P31</f>
        <v>0</v>
      </c>
      <c r="O6" s="314"/>
      <c r="P6" s="314"/>
      <c r="Q6" s="314"/>
      <c r="R6" s="314"/>
      <c r="S6" s="314"/>
      <c r="T6" s="314"/>
      <c r="U6" s="314"/>
      <c r="V6" s="314"/>
      <c r="W6" s="314"/>
      <c r="X6" s="314"/>
    </row>
    <row r="7" spans="1:24">
      <c r="K7" s="295"/>
      <c r="L7" s="295"/>
      <c r="M7" s="295"/>
      <c r="N7" s="314"/>
      <c r="O7" s="314"/>
      <c r="P7" s="314"/>
      <c r="Q7" s="314"/>
      <c r="R7" s="314"/>
      <c r="S7" s="314"/>
      <c r="T7" s="314"/>
      <c r="U7" s="314"/>
      <c r="V7" s="314"/>
      <c r="W7" s="314"/>
      <c r="X7" s="314"/>
    </row>
    <row r="8" spans="1:24">
      <c r="K8" s="295" t="s">
        <v>29</v>
      </c>
      <c r="L8" s="295"/>
      <c r="M8" s="295"/>
      <c r="N8" s="314">
        <f>申請前確認書!P32</f>
        <v>0</v>
      </c>
      <c r="O8" s="314"/>
      <c r="P8" s="314"/>
      <c r="Q8" s="314"/>
      <c r="R8" s="314"/>
      <c r="S8" s="314"/>
      <c r="T8" s="314"/>
      <c r="U8" s="314"/>
      <c r="V8" s="314"/>
      <c r="W8" s="314"/>
      <c r="X8" s="314"/>
    </row>
    <row r="9" spans="1:24">
      <c r="K9" s="295"/>
      <c r="L9" s="295"/>
      <c r="M9" s="295"/>
      <c r="N9" s="314"/>
      <c r="O9" s="314"/>
      <c r="P9" s="314"/>
      <c r="Q9" s="314"/>
      <c r="R9" s="314"/>
      <c r="S9" s="314"/>
      <c r="T9" s="314"/>
      <c r="U9" s="314"/>
      <c r="V9" s="314"/>
      <c r="W9" s="314"/>
      <c r="X9" s="314"/>
    </row>
    <row r="10" spans="1:24">
      <c r="K10" s="295" t="s">
        <v>30</v>
      </c>
      <c r="L10" s="295"/>
      <c r="M10" s="295"/>
      <c r="N10" s="295" t="s">
        <v>31</v>
      </c>
      <c r="O10" s="295"/>
      <c r="P10" s="312"/>
      <c r="Q10" s="312"/>
      <c r="R10" s="312"/>
      <c r="S10" s="312"/>
      <c r="T10" s="312"/>
      <c r="U10" s="312"/>
      <c r="V10" s="312"/>
      <c r="W10" s="312"/>
      <c r="X10" s="312"/>
    </row>
    <row r="11" spans="1:24" ht="31.15" customHeight="1">
      <c r="K11" s="295"/>
      <c r="L11" s="295"/>
      <c r="M11" s="295"/>
      <c r="N11" s="295" t="s">
        <v>32</v>
      </c>
      <c r="O11" s="295"/>
      <c r="P11" s="314">
        <f>申請前確認書!P33</f>
        <v>0</v>
      </c>
      <c r="Q11" s="314"/>
      <c r="R11" s="314"/>
      <c r="S11" s="314"/>
      <c r="T11" s="314"/>
      <c r="U11" s="314"/>
      <c r="V11" s="314"/>
      <c r="W11" s="314"/>
      <c r="X11" s="314"/>
    </row>
    <row r="14" spans="1:24" ht="25.5">
      <c r="C14" s="311" t="s">
        <v>479</v>
      </c>
      <c r="D14" s="311"/>
      <c r="E14" s="311"/>
      <c r="F14" s="311"/>
      <c r="G14" s="311"/>
      <c r="H14" s="311"/>
      <c r="I14" s="311"/>
      <c r="J14" s="311"/>
      <c r="K14" s="311"/>
      <c r="L14" s="311"/>
      <c r="M14" s="311"/>
      <c r="N14" s="311"/>
      <c r="O14" s="311"/>
      <c r="P14" s="311"/>
      <c r="Q14" s="311"/>
      <c r="R14" s="311"/>
      <c r="S14" s="311"/>
      <c r="T14" s="311"/>
      <c r="U14" s="311"/>
      <c r="V14" s="311"/>
    </row>
    <row r="15" spans="1:24" ht="33" customHeight="1">
      <c r="A15" s="311" t="s">
        <v>480</v>
      </c>
      <c r="B15" s="311"/>
      <c r="C15" s="311"/>
      <c r="D15" s="311"/>
      <c r="E15" s="311"/>
      <c r="F15" s="311"/>
      <c r="G15" s="311"/>
      <c r="H15" s="311"/>
      <c r="I15" s="311"/>
      <c r="J15" s="311"/>
      <c r="K15" s="311"/>
      <c r="L15" s="311"/>
      <c r="M15" s="311"/>
      <c r="N15" s="311"/>
      <c r="O15" s="311"/>
      <c r="P15" s="311"/>
      <c r="Q15" s="311"/>
      <c r="R15" s="311"/>
      <c r="S15" s="311"/>
      <c r="T15" s="311"/>
      <c r="U15" s="311"/>
      <c r="V15" s="311"/>
      <c r="W15" s="311"/>
      <c r="X15" s="311"/>
    </row>
    <row r="16" spans="1:24" ht="16.899999999999999" customHeight="1">
      <c r="D16" s="215"/>
      <c r="E16" s="215"/>
      <c r="F16" s="215"/>
      <c r="G16" s="215"/>
      <c r="H16" s="215"/>
      <c r="I16" s="215"/>
      <c r="J16" s="215"/>
      <c r="K16" s="215"/>
      <c r="L16" s="215"/>
      <c r="M16" s="215"/>
      <c r="N16" s="215"/>
      <c r="O16" s="215"/>
      <c r="P16" s="215"/>
      <c r="Q16" s="215"/>
      <c r="R16" s="215"/>
      <c r="S16" s="215"/>
      <c r="T16" s="215"/>
      <c r="U16" s="215"/>
    </row>
    <row r="17" spans="1:24">
      <c r="A17" s="290" t="s">
        <v>288</v>
      </c>
      <c r="B17" s="290"/>
      <c r="C17" s="290"/>
      <c r="D17" s="290"/>
      <c r="E17" s="290"/>
      <c r="F17" s="290"/>
      <c r="G17" s="290"/>
      <c r="H17" s="290"/>
      <c r="I17" s="290"/>
      <c r="J17" s="290"/>
      <c r="K17" s="290"/>
      <c r="L17" s="290"/>
      <c r="M17" s="290"/>
      <c r="N17" s="290"/>
      <c r="O17" s="290"/>
      <c r="P17" s="290"/>
      <c r="Q17" s="290"/>
      <c r="R17" s="290"/>
      <c r="S17" s="290"/>
      <c r="T17" s="290"/>
      <c r="U17" s="290"/>
      <c r="V17" s="290"/>
      <c r="W17" s="290"/>
      <c r="X17" s="290"/>
    </row>
    <row r="18" spans="1:24" s="217" customFormat="1"/>
    <row r="21" spans="1:24" ht="19.5">
      <c r="B21" s="54" t="s">
        <v>293</v>
      </c>
    </row>
    <row r="22" spans="1:24" ht="19.5">
      <c r="A22" s="54"/>
      <c r="B22" t="s">
        <v>290</v>
      </c>
    </row>
    <row r="23" spans="1:24" ht="44.45" customHeight="1">
      <c r="B23" s="297" t="s">
        <v>412</v>
      </c>
      <c r="C23" s="298"/>
      <c r="D23" s="298"/>
      <c r="E23" s="298"/>
      <c r="F23" s="299"/>
      <c r="G23" s="300"/>
      <c r="H23" s="301"/>
      <c r="I23" s="297" t="s">
        <v>411</v>
      </c>
      <c r="J23" s="302"/>
      <c r="K23" s="302"/>
      <c r="L23" s="294"/>
      <c r="M23" s="291"/>
      <c r="N23" s="292"/>
      <c r="O23" s="293" t="s">
        <v>289</v>
      </c>
      <c r="P23" s="294"/>
      <c r="Q23" s="291"/>
      <c r="R23" s="292"/>
      <c r="S23" t="s">
        <v>100</v>
      </c>
    </row>
    <row r="25" spans="1:24" ht="19.5">
      <c r="A25" s="54"/>
      <c r="B25" t="s">
        <v>291</v>
      </c>
    </row>
    <row r="26" spans="1:24" ht="44.45" customHeight="1">
      <c r="B26" s="295" t="s">
        <v>292</v>
      </c>
      <c r="C26" s="295"/>
      <c r="D26" s="295"/>
      <c r="E26" s="295"/>
      <c r="F26" s="296"/>
      <c r="G26" s="296"/>
    </row>
    <row r="28" spans="1:24" ht="37.9" customHeight="1">
      <c r="B28" s="315" t="s">
        <v>297</v>
      </c>
      <c r="C28" s="315"/>
      <c r="D28" s="315"/>
      <c r="E28" s="315"/>
      <c r="F28" s="315"/>
      <c r="G28" s="315"/>
      <c r="H28" s="315"/>
      <c r="I28" s="315"/>
      <c r="J28" s="315"/>
      <c r="K28" s="315"/>
      <c r="L28" s="315"/>
      <c r="M28" s="315"/>
      <c r="N28" s="315"/>
      <c r="O28" s="315"/>
      <c r="P28" s="315"/>
      <c r="Q28" s="315"/>
      <c r="R28" s="315"/>
      <c r="S28" s="315"/>
      <c r="T28" s="315"/>
      <c r="U28" s="315"/>
      <c r="V28" s="315"/>
      <c r="W28" s="315"/>
      <c r="X28" s="315"/>
    </row>
    <row r="29" spans="1:24" ht="39" customHeight="1">
      <c r="B29" s="304" t="s">
        <v>294</v>
      </c>
      <c r="C29" s="305"/>
      <c r="D29" s="305"/>
      <c r="E29" s="305"/>
      <c r="F29" s="305"/>
      <c r="G29" s="305"/>
      <c r="H29" s="305"/>
      <c r="I29" s="305"/>
      <c r="J29" s="305"/>
      <c r="K29" s="305"/>
      <c r="L29" s="305"/>
      <c r="M29" s="305"/>
      <c r="N29" s="305"/>
      <c r="O29" s="305"/>
      <c r="P29" s="305"/>
      <c r="Q29" s="305"/>
      <c r="R29" s="305"/>
      <c r="S29" s="306"/>
      <c r="T29" s="296"/>
      <c r="U29" s="296"/>
      <c r="V29" s="219"/>
      <c r="W29" s="219"/>
      <c r="X29" s="219"/>
    </row>
    <row r="30" spans="1:24" ht="39" customHeight="1">
      <c r="B30" s="307" t="s">
        <v>296</v>
      </c>
      <c r="C30" s="308"/>
      <c r="D30" s="308"/>
      <c r="E30" s="308"/>
      <c r="F30" s="308"/>
      <c r="G30" s="308"/>
      <c r="H30" s="308"/>
      <c r="I30" s="308"/>
      <c r="J30" s="308"/>
      <c r="K30" s="308"/>
      <c r="L30" s="308"/>
      <c r="M30" s="308"/>
      <c r="N30" s="308"/>
      <c r="O30" s="308"/>
      <c r="P30" s="308"/>
      <c r="Q30" s="308"/>
      <c r="R30" s="308"/>
      <c r="S30" s="309"/>
      <c r="T30" s="296"/>
      <c r="U30" s="296"/>
      <c r="V30" s="218"/>
      <c r="W30" s="218"/>
      <c r="X30" s="218"/>
    </row>
    <row r="31" spans="1:24" ht="39" customHeight="1">
      <c r="B31" s="303" t="s">
        <v>295</v>
      </c>
      <c r="C31" s="303"/>
      <c r="D31" s="303"/>
      <c r="E31" s="303"/>
      <c r="F31" s="303"/>
      <c r="G31" s="303"/>
      <c r="H31" s="303"/>
      <c r="I31" s="303"/>
      <c r="J31" s="303"/>
      <c r="K31" s="303"/>
      <c r="L31" s="303"/>
      <c r="M31" s="303"/>
      <c r="N31" s="303"/>
      <c r="O31" s="303"/>
      <c r="P31" s="303"/>
      <c r="Q31" s="303"/>
      <c r="R31" s="303"/>
      <c r="S31" s="303"/>
      <c r="T31" s="296"/>
      <c r="U31" s="296"/>
      <c r="V31" s="219"/>
      <c r="W31" s="219"/>
      <c r="X31" s="219"/>
    </row>
    <row r="32" spans="1:24" ht="40.15" customHeight="1">
      <c r="B32" s="310" t="s">
        <v>476</v>
      </c>
      <c r="C32" s="303"/>
      <c r="D32" s="303"/>
      <c r="E32" s="303"/>
      <c r="F32" s="303"/>
      <c r="G32" s="303"/>
      <c r="H32" s="303"/>
      <c r="I32" s="303"/>
      <c r="J32" s="303"/>
      <c r="K32" s="303"/>
      <c r="L32" s="303"/>
      <c r="M32" s="303"/>
      <c r="N32" s="303"/>
      <c r="O32" s="303"/>
      <c r="P32" s="303"/>
      <c r="Q32" s="303"/>
      <c r="R32" s="303"/>
      <c r="S32" s="303"/>
      <c r="T32" s="296"/>
      <c r="U32" s="296"/>
    </row>
  </sheetData>
  <mergeCells count="31">
    <mergeCell ref="B32:S32"/>
    <mergeCell ref="T32:U32"/>
    <mergeCell ref="C14:V14"/>
    <mergeCell ref="Q2:R2"/>
    <mergeCell ref="K5:M7"/>
    <mergeCell ref="O5:X5"/>
    <mergeCell ref="N6:X7"/>
    <mergeCell ref="K8:M9"/>
    <mergeCell ref="N8:X9"/>
    <mergeCell ref="K10:M11"/>
    <mergeCell ref="N10:O10"/>
    <mergeCell ref="P10:X10"/>
    <mergeCell ref="N11:O11"/>
    <mergeCell ref="P11:X11"/>
    <mergeCell ref="B28:X28"/>
    <mergeCell ref="A15:X15"/>
    <mergeCell ref="B31:S31"/>
    <mergeCell ref="B29:S29"/>
    <mergeCell ref="B30:S30"/>
    <mergeCell ref="T29:U29"/>
    <mergeCell ref="T30:U30"/>
    <mergeCell ref="T31:U31"/>
    <mergeCell ref="A17:X17"/>
    <mergeCell ref="Q23:R23"/>
    <mergeCell ref="M23:N23"/>
    <mergeCell ref="O23:P23"/>
    <mergeCell ref="B26:E26"/>
    <mergeCell ref="F26:G26"/>
    <mergeCell ref="B23:F23"/>
    <mergeCell ref="G23:H23"/>
    <mergeCell ref="I23:L23"/>
  </mergeCells>
  <phoneticPr fontId="4"/>
  <dataValidations count="1">
    <dataValidation type="list" allowBlank="1" showInputMessage="1" showErrorMessage="1" sqref="T29:U32 M23:N23 Q23:R23 F26:G26 G23" xr:uid="{2E02A0F9-F070-47A9-9BFA-C7138FD47E18}">
      <formula1>"○"</formula1>
    </dataValidation>
  </dataValidations>
  <pageMargins left="0.7" right="0.7" top="0.75" bottom="0.75" header="0.3" footer="0.3"/>
  <pageSetup paperSize="9" scale="77" fitToHeight="0"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A1:M14"/>
  <sheetViews>
    <sheetView view="pageBreakPreview" zoomScale="80" zoomScaleNormal="100" zoomScaleSheetLayoutView="80" workbookViewId="0">
      <selection activeCell="O22" sqref="O22"/>
    </sheetView>
  </sheetViews>
  <sheetFormatPr defaultColWidth="13.625" defaultRowHeight="16.5"/>
  <cols>
    <col min="1" max="1" width="11.75" style="35" customWidth="1"/>
    <col min="2" max="2" width="23.5" style="35" customWidth="1"/>
    <col min="3" max="3" width="25.625" style="35" customWidth="1"/>
    <col min="4" max="4" width="7.125" style="35" customWidth="1"/>
    <col min="5" max="5" width="4.5" style="35" bestFit="1" customWidth="1"/>
    <col min="6" max="6" width="15.75" style="35" customWidth="1"/>
    <col min="7" max="8" width="13.625" style="35"/>
    <col min="9" max="9" width="21.25" style="35" customWidth="1"/>
    <col min="10" max="10" width="4" style="36" bestFit="1" customWidth="1"/>
    <col min="11" max="16384" width="13.625" style="36"/>
  </cols>
  <sheetData>
    <row r="1" spans="1:13" ht="18">
      <c r="A1" s="592" t="s">
        <v>466</v>
      </c>
      <c r="B1" s="592"/>
      <c r="C1" s="592"/>
      <c r="D1" s="592"/>
      <c r="E1" s="592"/>
      <c r="F1" s="592"/>
      <c r="G1" s="592"/>
      <c r="H1" s="592"/>
    </row>
    <row r="2" spans="1:13">
      <c r="B2" s="588"/>
      <c r="C2" s="588"/>
      <c r="D2" s="588"/>
      <c r="E2" s="588"/>
      <c r="F2" s="588"/>
      <c r="G2" s="588"/>
      <c r="H2" s="588"/>
      <c r="I2" s="37" t="s">
        <v>103</v>
      </c>
    </row>
    <row r="3" spans="1:13" ht="49.5">
      <c r="A3" s="117" t="s">
        <v>104</v>
      </c>
      <c r="B3" s="117" t="s">
        <v>218</v>
      </c>
      <c r="C3" s="117" t="s">
        <v>206</v>
      </c>
      <c r="D3" s="117" t="s">
        <v>107</v>
      </c>
      <c r="E3" s="118" t="s">
        <v>108</v>
      </c>
      <c r="F3" s="117" t="s">
        <v>109</v>
      </c>
      <c r="G3" s="117" t="s">
        <v>110</v>
      </c>
      <c r="H3" s="117" t="s">
        <v>111</v>
      </c>
      <c r="I3" s="117" t="s">
        <v>128</v>
      </c>
      <c r="J3" s="203" t="s">
        <v>112</v>
      </c>
      <c r="K3" s="114"/>
    </row>
    <row r="4" spans="1:13" ht="36" customHeight="1">
      <c r="A4" s="119" t="s">
        <v>208</v>
      </c>
      <c r="B4" s="38"/>
      <c r="C4" s="38"/>
      <c r="D4" s="39"/>
      <c r="E4" s="40"/>
      <c r="F4" s="41"/>
      <c r="G4" s="115">
        <f>ROUNDDOWN(広告費[[#This Row],[助成対象経費
(A)×(B)
（税抜）]]*1.1,0)</f>
        <v>0</v>
      </c>
      <c r="H4" s="115">
        <f>広告費[[#This Row],[数量
(A)]]*広告費[[#This Row],[単価(B)
（税抜）]]</f>
        <v>0</v>
      </c>
      <c r="I4" s="38"/>
      <c r="J4" s="43" t="str">
        <f>IF(OR(AND(広告費[[#This Row],[掲載媒体又は制作物]]="",広告費[[#This Row],[内容及び仕様]]="",広告費[[#This Row],[数量
(A)]]="",広告費[[#This Row],[単位]]="",広告費[[#This Row],[単価(B)
（税抜）]]="",広告費[[#This Row],[委託先
（予定）]]=""),
          AND(広告費[[#This Row],[掲載媒体又は制作物]]&lt;&gt;"",広告費[[#This Row],[内容及び仕様]]&lt;&gt;"",広告費[[#This Row],[数量
(A)]]&lt;&gt;"",広告費[[#This Row],[単位]]&lt;&gt;"",広告費[[#This Row],[単価(B)
（税抜）]]&lt;&gt;"",広告費[[#This Row],[委託先
（予定）]]&lt;&gt;"")),
    "",
    "←全ての項目を入力してください。")</f>
        <v/>
      </c>
      <c r="K4" s="114"/>
    </row>
    <row r="5" spans="1:13" ht="36" customHeight="1">
      <c r="A5" s="119" t="s">
        <v>209</v>
      </c>
      <c r="B5" s="38"/>
      <c r="C5" s="38"/>
      <c r="D5" s="39"/>
      <c r="E5" s="40"/>
      <c r="F5" s="41"/>
      <c r="G5" s="115">
        <f>ROUNDDOWN(広告費[[#This Row],[助成対象経費
(A)×(B)
（税抜）]]*1.1,0)</f>
        <v>0</v>
      </c>
      <c r="H5" s="115">
        <f>広告費[[#This Row],[数量
(A)]]*広告費[[#This Row],[単価(B)
（税抜）]]</f>
        <v>0</v>
      </c>
      <c r="I5" s="38"/>
      <c r="J5" s="43" t="str">
        <f>IF(OR(AND(広告費[[#This Row],[掲載媒体又は制作物]]="",広告費[[#This Row],[内容及び仕様]]="",広告費[[#This Row],[数量
(A)]]="",広告費[[#This Row],[単位]]="",広告費[[#This Row],[単価(B)
（税抜）]]="",広告費[[#This Row],[委託先
（予定）]]=""),
          AND(広告費[[#This Row],[掲載媒体又は制作物]]&lt;&gt;"",広告費[[#This Row],[内容及び仕様]]&lt;&gt;"",広告費[[#This Row],[数量
(A)]]&lt;&gt;"",広告費[[#This Row],[単位]]&lt;&gt;"",広告費[[#This Row],[単価(B)
（税抜）]]&lt;&gt;"",広告費[[#This Row],[委託先
（予定）]]&lt;&gt;"")),
    "",
    "←全ての項目を入力してください。")</f>
        <v/>
      </c>
      <c r="K5" s="114"/>
      <c r="L5" s="116"/>
      <c r="M5" s="116"/>
    </row>
    <row r="6" spans="1:13" ht="36" customHeight="1">
      <c r="A6" s="119" t="s">
        <v>210</v>
      </c>
      <c r="B6" s="38"/>
      <c r="C6" s="38"/>
      <c r="D6" s="39"/>
      <c r="E6" s="40"/>
      <c r="F6" s="41"/>
      <c r="G6" s="115">
        <f>ROUNDDOWN(広告費[[#This Row],[助成対象経費
(A)×(B)
（税抜）]]*1.1,0)</f>
        <v>0</v>
      </c>
      <c r="H6" s="115">
        <f>広告費[[#This Row],[数量
(A)]]*広告費[[#This Row],[単価(B)
（税抜）]]</f>
        <v>0</v>
      </c>
      <c r="I6" s="38"/>
      <c r="J6" s="43" t="str">
        <f>IF(OR(AND(広告費[[#This Row],[掲載媒体又は制作物]]="",広告費[[#This Row],[内容及び仕様]]="",広告費[[#This Row],[数量
(A)]]="",広告費[[#This Row],[単位]]="",広告費[[#This Row],[単価(B)
（税抜）]]="",広告費[[#This Row],[委託先
（予定）]]=""),
          AND(広告費[[#This Row],[掲載媒体又は制作物]]&lt;&gt;"",広告費[[#This Row],[内容及び仕様]]&lt;&gt;"",広告費[[#This Row],[数量
(A)]]&lt;&gt;"",広告費[[#This Row],[単位]]&lt;&gt;"",広告費[[#This Row],[単価(B)
（税抜）]]&lt;&gt;"",広告費[[#This Row],[委託先
（予定）]]&lt;&gt;"")),
    "",
    "←全ての項目を入力してください。")</f>
        <v/>
      </c>
      <c r="K6" s="114"/>
    </row>
    <row r="7" spans="1:13" ht="36" customHeight="1">
      <c r="A7" s="119" t="s">
        <v>211</v>
      </c>
      <c r="B7" s="38"/>
      <c r="C7" s="38"/>
      <c r="D7" s="39"/>
      <c r="E7" s="40"/>
      <c r="F7" s="41"/>
      <c r="G7" s="115">
        <f>ROUNDDOWN(広告費[[#This Row],[助成対象経費
(A)×(B)
（税抜）]]*1.1,0)</f>
        <v>0</v>
      </c>
      <c r="H7" s="115">
        <f>広告費[[#This Row],[数量
(A)]]*広告費[[#This Row],[単価(B)
（税抜）]]</f>
        <v>0</v>
      </c>
      <c r="I7" s="38"/>
      <c r="J7" s="43" t="str">
        <f>IF(OR(AND(広告費[[#This Row],[掲載媒体又は制作物]]="",広告費[[#This Row],[内容及び仕様]]="",広告費[[#This Row],[数量
(A)]]="",広告費[[#This Row],[単位]]="",広告費[[#This Row],[単価(B)
（税抜）]]="",広告費[[#This Row],[委託先
（予定）]]=""),
          AND(広告費[[#This Row],[掲載媒体又は制作物]]&lt;&gt;"",広告費[[#This Row],[内容及び仕様]]&lt;&gt;"",広告費[[#This Row],[数量
(A)]]&lt;&gt;"",広告費[[#This Row],[単位]]&lt;&gt;"",広告費[[#This Row],[単価(B)
（税抜）]]&lt;&gt;"",広告費[[#This Row],[委託先
（予定）]]&lt;&gt;"")),
    "",
    "←全ての項目を入力してください。")</f>
        <v/>
      </c>
    </row>
    <row r="8" spans="1:13" ht="36" customHeight="1">
      <c r="A8" s="119" t="s">
        <v>212</v>
      </c>
      <c r="B8" s="38"/>
      <c r="C8" s="38"/>
      <c r="D8" s="39"/>
      <c r="E8" s="40"/>
      <c r="F8" s="41"/>
      <c r="G8" s="115">
        <f>ROUNDDOWN(広告費[[#This Row],[助成対象経費
(A)×(B)
（税抜）]]*1.1,0)</f>
        <v>0</v>
      </c>
      <c r="H8" s="115">
        <f>広告費[[#This Row],[数量
(A)]]*広告費[[#This Row],[単価(B)
（税抜）]]</f>
        <v>0</v>
      </c>
      <c r="I8" s="38"/>
      <c r="J8" s="43" t="str">
        <f>IF(OR(AND(広告費[[#This Row],[掲載媒体又は制作物]]="",広告費[[#This Row],[内容及び仕様]]="",広告費[[#This Row],[数量
(A)]]="",広告費[[#This Row],[単位]]="",広告費[[#This Row],[単価(B)
（税抜）]]="",広告費[[#This Row],[委託先
（予定）]]=""),
          AND(広告費[[#This Row],[掲載媒体又は制作物]]&lt;&gt;"",広告費[[#This Row],[内容及び仕様]]&lt;&gt;"",広告費[[#This Row],[数量
(A)]]&lt;&gt;"",広告費[[#This Row],[単位]]&lt;&gt;"",広告費[[#This Row],[単価(B)
（税抜）]]&lt;&gt;"",広告費[[#This Row],[委託先
（予定）]]&lt;&gt;"")),
    "",
    "←全ての項目を入力してください。")</f>
        <v/>
      </c>
    </row>
    <row r="9" spans="1:13" ht="36" customHeight="1">
      <c r="A9" s="119" t="s">
        <v>213</v>
      </c>
      <c r="B9" s="38"/>
      <c r="C9" s="38"/>
      <c r="D9" s="39"/>
      <c r="E9" s="40"/>
      <c r="F9" s="41"/>
      <c r="G9" s="115">
        <f>ROUNDDOWN(広告費[[#This Row],[助成対象経費
(A)×(B)
（税抜）]]*1.1,0)</f>
        <v>0</v>
      </c>
      <c r="H9" s="115">
        <f>広告費[[#This Row],[数量
(A)]]*広告費[[#This Row],[単価(B)
（税抜）]]</f>
        <v>0</v>
      </c>
      <c r="I9" s="38"/>
      <c r="J9" s="43" t="str">
        <f>IF(OR(AND(広告費[[#This Row],[掲載媒体又は制作物]]="",広告費[[#This Row],[内容及び仕様]]="",広告費[[#This Row],[数量
(A)]]="",広告費[[#This Row],[単位]]="",広告費[[#This Row],[単価(B)
（税抜）]]="",広告費[[#This Row],[委託先
（予定）]]=""),
          AND(広告費[[#This Row],[掲載媒体又は制作物]]&lt;&gt;"",広告費[[#This Row],[内容及び仕様]]&lt;&gt;"",広告費[[#This Row],[数量
(A)]]&lt;&gt;"",広告費[[#This Row],[単位]]&lt;&gt;"",広告費[[#This Row],[単価(B)
（税抜）]]&lt;&gt;"",広告費[[#This Row],[委託先
（予定）]]&lt;&gt;"")),
    "",
    "←全ての項目を入力してください。")</f>
        <v/>
      </c>
    </row>
    <row r="10" spans="1:13" ht="36" customHeight="1">
      <c r="A10" s="119" t="s">
        <v>214</v>
      </c>
      <c r="B10" s="38"/>
      <c r="C10" s="38"/>
      <c r="D10" s="39"/>
      <c r="E10" s="40"/>
      <c r="F10" s="41"/>
      <c r="G10" s="115">
        <f>ROUNDDOWN(広告費[[#This Row],[助成対象経費
(A)×(B)
（税抜）]]*1.1,0)</f>
        <v>0</v>
      </c>
      <c r="H10" s="115">
        <f>広告費[[#This Row],[数量
(A)]]*広告費[[#This Row],[単価(B)
（税抜）]]</f>
        <v>0</v>
      </c>
      <c r="I10" s="38"/>
      <c r="J10" s="43" t="str">
        <f>IF(OR(AND(広告費[[#This Row],[掲載媒体又は制作物]]="",広告費[[#This Row],[内容及び仕様]]="",広告費[[#This Row],[数量
(A)]]="",広告費[[#This Row],[単位]]="",広告費[[#This Row],[単価(B)
（税抜）]]="",広告費[[#This Row],[委託先
（予定）]]=""),
          AND(広告費[[#This Row],[掲載媒体又は制作物]]&lt;&gt;"",広告費[[#This Row],[内容及び仕様]]&lt;&gt;"",広告費[[#This Row],[数量
(A)]]&lt;&gt;"",広告費[[#This Row],[単位]]&lt;&gt;"",広告費[[#This Row],[単価(B)
（税抜）]]&lt;&gt;"",広告費[[#This Row],[委託先
（予定）]]&lt;&gt;"")),
    "",
    "←全ての項目を入力してください。")</f>
        <v/>
      </c>
    </row>
    <row r="11" spans="1:13" ht="36" customHeight="1">
      <c r="A11" s="119" t="s">
        <v>215</v>
      </c>
      <c r="B11" s="38"/>
      <c r="C11" s="38"/>
      <c r="D11" s="39"/>
      <c r="E11" s="40"/>
      <c r="F11" s="41"/>
      <c r="G11" s="115">
        <f>ROUNDDOWN(広告費[[#This Row],[助成対象経費
(A)×(B)
（税抜）]]*1.1,0)</f>
        <v>0</v>
      </c>
      <c r="H11" s="115">
        <f>広告費[[#This Row],[数量
(A)]]*広告費[[#This Row],[単価(B)
（税抜）]]</f>
        <v>0</v>
      </c>
      <c r="I11" s="38"/>
      <c r="J11" s="43" t="str">
        <f>IF(OR(AND(広告費[[#This Row],[掲載媒体又は制作物]]="",広告費[[#This Row],[内容及び仕様]]="",広告費[[#This Row],[数量
(A)]]="",広告費[[#This Row],[単位]]="",広告費[[#This Row],[単価(B)
（税抜）]]="",広告費[[#This Row],[委託先
（予定）]]=""),
          AND(広告費[[#This Row],[掲載媒体又は制作物]]&lt;&gt;"",広告費[[#This Row],[内容及び仕様]]&lt;&gt;"",広告費[[#This Row],[数量
(A)]]&lt;&gt;"",広告費[[#This Row],[単位]]&lt;&gt;"",広告費[[#This Row],[単価(B)
（税抜）]]&lt;&gt;"",広告費[[#This Row],[委託先
（予定）]]&lt;&gt;"")),
    "",
    "←全ての項目を入力してください。")</f>
        <v/>
      </c>
    </row>
    <row r="12" spans="1:13" ht="36" customHeight="1">
      <c r="A12" s="119" t="s">
        <v>216</v>
      </c>
      <c r="B12" s="38"/>
      <c r="C12" s="38"/>
      <c r="D12" s="39"/>
      <c r="E12" s="44"/>
      <c r="F12" s="41"/>
      <c r="G12" s="115">
        <f>ROUNDDOWN(広告費[[#This Row],[助成対象経費
(A)×(B)
（税抜）]]*1.1,0)</f>
        <v>0</v>
      </c>
      <c r="H12" s="115">
        <f>広告費[[#This Row],[数量
(A)]]*広告費[[#This Row],[単価(B)
（税抜）]]</f>
        <v>0</v>
      </c>
      <c r="I12" s="38"/>
      <c r="J12" s="43" t="str">
        <f>IF(OR(AND(広告費[[#This Row],[掲載媒体又は制作物]]="",広告費[[#This Row],[内容及び仕様]]="",広告費[[#This Row],[数量
(A)]]="",広告費[[#This Row],[単位]]="",広告費[[#This Row],[単価(B)
（税抜）]]="",広告費[[#This Row],[委託先
（予定）]]=""),
          AND(広告費[[#This Row],[掲載媒体又は制作物]]&lt;&gt;"",広告費[[#This Row],[内容及び仕様]]&lt;&gt;"",広告費[[#This Row],[数量
(A)]]&lt;&gt;"",広告費[[#This Row],[単位]]&lt;&gt;"",広告費[[#This Row],[単価(B)
（税抜）]]&lt;&gt;"",広告費[[#This Row],[委託先
（予定）]]&lt;&gt;"")),
    "",
    "←全ての項目を入力してください。")</f>
        <v/>
      </c>
    </row>
    <row r="13" spans="1:13" ht="36" customHeight="1">
      <c r="A13" s="119" t="s">
        <v>217</v>
      </c>
      <c r="B13" s="38"/>
      <c r="C13" s="38"/>
      <c r="D13" s="39"/>
      <c r="E13" s="44"/>
      <c r="F13" s="41"/>
      <c r="G13" s="115">
        <f>ROUNDDOWN(広告費[[#This Row],[助成対象経費
(A)×(B)
（税抜）]]*1.1,0)</f>
        <v>0</v>
      </c>
      <c r="H13" s="115">
        <f>広告費[[#This Row],[数量
(A)]]*広告費[[#This Row],[単価(B)
（税抜）]]</f>
        <v>0</v>
      </c>
      <c r="I13" s="38"/>
      <c r="J13" s="43" t="str">
        <f>IF(OR(AND(広告費[[#This Row],[掲載媒体又は制作物]]="",広告費[[#This Row],[内容及び仕様]]="",広告費[[#This Row],[数量
(A)]]="",広告費[[#This Row],[単位]]="",広告費[[#This Row],[単価(B)
（税抜）]]="",広告費[[#This Row],[委託先
（予定）]]=""),
          AND(広告費[[#This Row],[掲載媒体又は制作物]]&lt;&gt;"",広告費[[#This Row],[内容及び仕様]]&lt;&gt;"",広告費[[#This Row],[数量
(A)]]&lt;&gt;"",広告費[[#This Row],[単位]]&lt;&gt;"",広告費[[#This Row],[単価(B)
（税抜）]]&lt;&gt;"",広告費[[#This Row],[委託先
（予定）]]&lt;&gt;"")),
    "",
    "←全ての項目を入力してください。")</f>
        <v/>
      </c>
    </row>
    <row r="14" spans="1:13" ht="36" customHeight="1">
      <c r="A14" s="120"/>
      <c r="B14" s="52"/>
      <c r="C14" s="52"/>
      <c r="D14" s="52"/>
      <c r="E14" s="52"/>
      <c r="F14" s="53" t="s">
        <v>130</v>
      </c>
      <c r="G14" s="121">
        <f>SUBTOTAL(109,広告費[助成事業に
要する経費
（税込）])</f>
        <v>0</v>
      </c>
      <c r="H14" s="121">
        <f>SUBTOTAL(109,広告費[助成対象経費
(A)×(B)
（税抜）])</f>
        <v>0</v>
      </c>
      <c r="I14" s="122"/>
      <c r="J14" s="47"/>
    </row>
  </sheetData>
  <mergeCells count="2">
    <mergeCell ref="A1:H1"/>
    <mergeCell ref="B2:H2"/>
  </mergeCells>
  <phoneticPr fontId="4"/>
  <dataValidations count="4">
    <dataValidation allowBlank="1" showErrorMessage="1" sqref="F4:F13" xr:uid="{00000000-0002-0000-0A00-000000000000}"/>
    <dataValidation allowBlank="1" showInputMessage="1" showErrorMessage="1" prompt="未定等不明確の場合は、 申請時点の候補先を記入。_x000a_委託先は、自社と資本関係、役員または従業員の兼務、自社の代表者３親等以内の親族による経営ではないこと。_x000a_" sqref="I4:I13" xr:uid="{00000000-0002-0000-0A00-000001000000}"/>
    <dataValidation imeMode="halfAlpha" allowBlank="1" showInputMessage="1" showErrorMessage="1" sqref="D5:D13" xr:uid="{00000000-0002-0000-0A00-000002000000}"/>
    <dataValidation type="custom" allowBlank="1" showInputMessage="1" showErrorMessage="1" sqref="J4:J13" xr:uid="{00000000-0002-0000-0A00-000003000000}">
      <formula1>ISERROR(FIND(CHAR(10),J4))</formula1>
    </dataValidation>
  </dataValidations>
  <pageMargins left="0.7" right="0.7" top="0.75" bottom="0.75" header="0.3" footer="0.3"/>
  <pageSetup paperSize="9" scale="57"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A1:K9"/>
  <sheetViews>
    <sheetView view="pageBreakPreview" zoomScale="80" zoomScaleNormal="100" zoomScaleSheetLayoutView="80" workbookViewId="0">
      <selection activeCell="C4" sqref="C4"/>
    </sheetView>
  </sheetViews>
  <sheetFormatPr defaultColWidth="13.625" defaultRowHeight="16.5"/>
  <cols>
    <col min="1" max="1" width="11.75" style="35" customWidth="1"/>
    <col min="2" max="2" width="23.5" style="35" customWidth="1"/>
    <col min="3" max="3" width="26.75" style="35" customWidth="1"/>
    <col min="4" max="4" width="15.75" style="35" customWidth="1"/>
    <col min="5" max="6" width="13.625" style="35"/>
    <col min="7" max="7" width="21.25" style="35" customWidth="1"/>
    <col min="8" max="8" width="4" style="36" bestFit="1" customWidth="1"/>
    <col min="9" max="16384" width="13.625" style="36"/>
  </cols>
  <sheetData>
    <row r="1" spans="1:11" ht="18">
      <c r="A1" s="592" t="s">
        <v>465</v>
      </c>
      <c r="B1" s="592"/>
      <c r="C1" s="592"/>
      <c r="D1" s="592"/>
      <c r="E1" s="592"/>
      <c r="F1" s="592"/>
    </row>
    <row r="2" spans="1:11">
      <c r="B2" s="588"/>
      <c r="C2" s="588"/>
      <c r="D2" s="588"/>
      <c r="E2" s="588"/>
      <c r="F2" s="588"/>
      <c r="G2" s="37" t="s">
        <v>103</v>
      </c>
    </row>
    <row r="3" spans="1:11" ht="49.5">
      <c r="A3" s="48" t="s">
        <v>104</v>
      </c>
      <c r="B3" s="48" t="s">
        <v>224</v>
      </c>
      <c r="C3" s="48" t="s">
        <v>225</v>
      </c>
      <c r="D3" s="48" t="s">
        <v>228</v>
      </c>
      <c r="E3" s="48" t="s">
        <v>110</v>
      </c>
      <c r="F3" s="48" t="s">
        <v>226</v>
      </c>
      <c r="G3" s="48" t="s">
        <v>227</v>
      </c>
      <c r="H3" s="203" t="s">
        <v>112</v>
      </c>
      <c r="I3" s="114"/>
    </row>
    <row r="4" spans="1:11" ht="36" customHeight="1">
      <c r="A4" s="138" t="s">
        <v>219</v>
      </c>
      <c r="B4" s="38"/>
      <c r="C4" s="38"/>
      <c r="D4" s="41"/>
      <c r="E4" s="115">
        <f>ROUNDDOWN(ECサイト出店[[#This Row],[助成対象経費
（税抜）]]*1.1,0)</f>
        <v>0</v>
      </c>
      <c r="F4" s="115">
        <f>ECサイト出店[[#This Row],[料金
（税抜）]]</f>
        <v>0</v>
      </c>
      <c r="G4" s="38"/>
      <c r="H4" s="43" t="str">
        <f>IF(OR(AND(ECサイト出店[[#This Row],[ＥＣサイト名]]="",ECサイト出店[[#This Row],[EC運営者HP]]="",ECサイト出店[[#This Row],[料金
（税抜）]]="",ECサイト出店[[#This Row],[契約先]]=""),
          AND(ECサイト出店[[#This Row],[ＥＣサイト名]]&lt;&gt;"",ECサイト出店[[#This Row],[EC運営者HP]]&lt;&gt;"",ECサイト出店[[#This Row],[料金
（税抜）]]&lt;&gt;"",ECサイト出店[[#This Row],[契約先]]&lt;&gt;"")),
    "",
    "←全ての項目を入力してください。")</f>
        <v/>
      </c>
      <c r="I4" s="114"/>
    </row>
    <row r="5" spans="1:11" ht="36" customHeight="1">
      <c r="A5" s="138" t="s">
        <v>220</v>
      </c>
      <c r="B5" s="38"/>
      <c r="C5" s="38"/>
      <c r="D5" s="41"/>
      <c r="E5" s="115">
        <f>ROUNDDOWN(ECサイト出店[[#This Row],[助成対象経費
（税抜）]]*1.1,0)</f>
        <v>0</v>
      </c>
      <c r="F5" s="115">
        <f>ECサイト出店[[#This Row],[料金
（税抜）]]</f>
        <v>0</v>
      </c>
      <c r="G5" s="38"/>
      <c r="H5" s="43" t="str">
        <f>IF(OR(AND(ECサイト出店[[#This Row],[ＥＣサイト名]]="",ECサイト出店[[#This Row],[EC運営者HP]]="",ECサイト出店[[#This Row],[料金
（税抜）]]="",ECサイト出店[[#This Row],[契約先]]=""),
          AND(ECサイト出店[[#This Row],[ＥＣサイト名]]&lt;&gt;"",ECサイト出店[[#This Row],[EC運営者HP]]&lt;&gt;"",ECサイト出店[[#This Row],[料金
（税抜）]]&lt;&gt;"",ECサイト出店[[#This Row],[契約先]]&lt;&gt;"")),
    "",
    "←全ての項目を入力してください。")</f>
        <v/>
      </c>
      <c r="I5" s="114"/>
      <c r="J5" s="116"/>
      <c r="K5" s="116"/>
    </row>
    <row r="6" spans="1:11" ht="36" customHeight="1">
      <c r="A6" s="138" t="s">
        <v>221</v>
      </c>
      <c r="B6" s="38"/>
      <c r="C6" s="38"/>
      <c r="D6" s="41"/>
      <c r="E6" s="115">
        <f>ROUNDDOWN(ECサイト出店[[#This Row],[助成対象経費
（税抜）]]*1.1,0)</f>
        <v>0</v>
      </c>
      <c r="F6" s="115">
        <f>ECサイト出店[[#This Row],[料金
（税抜）]]</f>
        <v>0</v>
      </c>
      <c r="G6" s="38"/>
      <c r="H6" s="43" t="str">
        <f>IF(OR(AND(ECサイト出店[[#This Row],[ＥＣサイト名]]="",ECサイト出店[[#This Row],[EC運営者HP]]="",ECサイト出店[[#This Row],[料金
（税抜）]]="",ECサイト出店[[#This Row],[契約先]]=""),
          AND(ECサイト出店[[#This Row],[ＥＣサイト名]]&lt;&gt;"",ECサイト出店[[#This Row],[EC運営者HP]]&lt;&gt;"",ECサイト出店[[#This Row],[料金
（税抜）]]&lt;&gt;"",ECサイト出店[[#This Row],[契約先]]&lt;&gt;"")),
    "",
    "←全ての項目を入力してください。")</f>
        <v/>
      </c>
      <c r="I6" s="114"/>
    </row>
    <row r="7" spans="1:11" ht="36" customHeight="1">
      <c r="A7" s="138" t="s">
        <v>222</v>
      </c>
      <c r="B7" s="38"/>
      <c r="C7" s="38"/>
      <c r="D7" s="41"/>
      <c r="E7" s="115">
        <f>ROUNDDOWN(ECサイト出店[[#This Row],[助成対象経費
（税抜）]]*1.1,0)</f>
        <v>0</v>
      </c>
      <c r="F7" s="115">
        <f>ECサイト出店[[#This Row],[料金
（税抜）]]</f>
        <v>0</v>
      </c>
      <c r="G7" s="38"/>
      <c r="H7" s="43" t="str">
        <f>IF(OR(AND(ECサイト出店[[#This Row],[ＥＣサイト名]]="",ECサイト出店[[#This Row],[EC運営者HP]]="",ECサイト出店[[#This Row],[料金
（税抜）]]="",ECサイト出店[[#This Row],[契約先]]=""),
          AND(ECサイト出店[[#This Row],[ＥＣサイト名]]&lt;&gt;"",ECサイト出店[[#This Row],[EC運営者HP]]&lt;&gt;"",ECサイト出店[[#This Row],[料金
（税抜）]]&lt;&gt;"",ECサイト出店[[#This Row],[契約先]]&lt;&gt;"")),
    "",
    "←全ての項目を入力してください。")</f>
        <v/>
      </c>
    </row>
    <row r="8" spans="1:11" ht="36" customHeight="1">
      <c r="A8" s="138" t="s">
        <v>223</v>
      </c>
      <c r="B8" s="38"/>
      <c r="C8" s="38"/>
      <c r="D8" s="41"/>
      <c r="E8" s="115">
        <f>ROUNDDOWN(ECサイト出店[[#This Row],[助成対象経費
（税抜）]]*1.1,0)</f>
        <v>0</v>
      </c>
      <c r="F8" s="115">
        <f>ECサイト出店[[#This Row],[料金
（税抜）]]</f>
        <v>0</v>
      </c>
      <c r="G8" s="38"/>
      <c r="H8" s="43" t="str">
        <f>IF(OR(AND(ECサイト出店[[#This Row],[ＥＣサイト名]]="",ECサイト出店[[#This Row],[EC運営者HP]]="",ECサイト出店[[#This Row],[料金
（税抜）]]="",ECサイト出店[[#This Row],[契約先]]=""),
          AND(ECサイト出店[[#This Row],[ＥＣサイト名]]&lt;&gt;"",ECサイト出店[[#This Row],[EC運営者HP]]&lt;&gt;"",ECサイト出店[[#This Row],[料金
（税抜）]]&lt;&gt;"",ECサイト出店[[#This Row],[契約先]]&lt;&gt;"")),
    "",
    "←全ての項目を入力してください。")</f>
        <v/>
      </c>
    </row>
    <row r="9" spans="1:11" ht="36" customHeight="1">
      <c r="A9" s="120"/>
      <c r="B9" s="139"/>
      <c r="C9" s="52"/>
      <c r="D9" s="140" t="s">
        <v>130</v>
      </c>
      <c r="E9" s="121">
        <f>SUBTOTAL(109,ECサイト出店[助成事業に
要する経費
（税込）])</f>
        <v>0</v>
      </c>
      <c r="F9" s="121">
        <f>SUBTOTAL(109,ECサイト出店[助成対象経費
（税抜）])</f>
        <v>0</v>
      </c>
      <c r="G9" s="122"/>
      <c r="H9" s="47"/>
    </row>
  </sheetData>
  <mergeCells count="2">
    <mergeCell ref="A1:F1"/>
    <mergeCell ref="B2:F2"/>
  </mergeCells>
  <phoneticPr fontId="4"/>
  <dataValidations count="3">
    <dataValidation type="custom" allowBlank="1" showInputMessage="1" showErrorMessage="1" sqref="H4:H8" xr:uid="{00000000-0002-0000-0B00-000000000000}">
      <formula1>ISERROR(FIND(CHAR(10),H4))</formula1>
    </dataValidation>
    <dataValidation allowBlank="1" showInputMessage="1" showErrorMessage="1" prompt="未定等不明確の場合は、 申請時点の候補先を記入。_x000a_委託先は、自社と資本関係、役員または従業員の兼務、自社の代表者３親等以内の親族による経営ではないこと。_x000a_" sqref="G4:G8" xr:uid="{00000000-0002-0000-0B00-000001000000}"/>
    <dataValidation allowBlank="1" showErrorMessage="1" prompt="100万円以上の場合は利用・導入計画書の記入が必要です" sqref="D4:D8" xr:uid="{00000000-0002-0000-0B00-000002000000}"/>
  </dataValidations>
  <pageMargins left="0.7" right="0.7" top="0.75" bottom="0.75" header="0.3" footer="0.3"/>
  <pageSetup paperSize="9" scale="61" orientation="portrait" horizontalDpi="1200" verticalDpi="1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A1:AS29"/>
  <sheetViews>
    <sheetView view="pageBreakPreview" zoomScale="80" zoomScaleNormal="100" zoomScaleSheetLayoutView="80" workbookViewId="0">
      <selection activeCell="X21" sqref="X21"/>
    </sheetView>
  </sheetViews>
  <sheetFormatPr defaultColWidth="2" defaultRowHeight="18.75"/>
  <cols>
    <col min="1" max="1" width="14.25" style="124" customWidth="1"/>
    <col min="2" max="2" width="16.5" style="124" customWidth="1"/>
    <col min="3" max="3" width="21.625" style="124" customWidth="1"/>
    <col min="4" max="4" width="11.5" style="124" bestFit="1" customWidth="1"/>
    <col min="5" max="5" width="20.25" style="124" customWidth="1"/>
    <col min="6" max="6" width="11.75" style="124" customWidth="1"/>
    <col min="7" max="7" width="10.75" style="124" customWidth="1"/>
    <col min="8" max="9" width="15.625" style="124" customWidth="1"/>
    <col min="10" max="10" width="6" style="124" customWidth="1"/>
    <col min="11" max="11" width="2" style="124" customWidth="1"/>
    <col min="12" max="12" width="10.25" style="124" customWidth="1"/>
    <col min="13" max="13" width="8.625" style="124" customWidth="1"/>
    <col min="14" max="14" width="5.75" style="124" customWidth="1"/>
    <col min="15" max="213" width="2" style="124" customWidth="1"/>
    <col min="214" max="16384" width="2" style="124"/>
  </cols>
  <sheetData>
    <row r="1" spans="1:45">
      <c r="A1" s="123" t="s">
        <v>464</v>
      </c>
      <c r="H1" s="125"/>
    </row>
    <row r="2" spans="1:45" ht="40.15" customHeight="1">
      <c r="A2" s="593" t="s">
        <v>237</v>
      </c>
      <c r="B2" s="593"/>
      <c r="C2" s="593"/>
      <c r="D2" s="593"/>
      <c r="E2" s="593"/>
      <c r="F2" s="593"/>
      <c r="G2" s="593"/>
      <c r="H2" s="593"/>
    </row>
    <row r="3" spans="1:45" ht="32.65" customHeight="1">
      <c r="A3" s="137" t="s">
        <v>268</v>
      </c>
      <c r="B3" s="135"/>
      <c r="C3" s="135"/>
      <c r="D3" s="135"/>
      <c r="E3" s="135"/>
      <c r="F3" s="135"/>
      <c r="G3" s="135"/>
      <c r="H3" s="135"/>
      <c r="I3" s="136" t="s">
        <v>103</v>
      </c>
    </row>
    <row r="4" spans="1:45" ht="54" customHeight="1">
      <c r="A4" s="141" t="s">
        <v>238</v>
      </c>
      <c r="B4" s="142" t="s">
        <v>229</v>
      </c>
      <c r="C4" s="142" t="s">
        <v>230</v>
      </c>
      <c r="D4" s="142" t="s">
        <v>231</v>
      </c>
      <c r="E4" s="142" t="s">
        <v>232</v>
      </c>
      <c r="F4" s="142" t="s">
        <v>233</v>
      </c>
      <c r="G4" s="142" t="s">
        <v>234</v>
      </c>
      <c r="H4" s="142" t="s">
        <v>235</v>
      </c>
      <c r="I4" s="142" t="s">
        <v>236</v>
      </c>
      <c r="J4" s="161" t="s">
        <v>140</v>
      </c>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row>
    <row r="5" spans="1:45" ht="34.15" customHeight="1">
      <c r="A5" s="155">
        <f>ROW()-ROW(直接人件費役社[[#Headers],[番号]])</f>
        <v>1</v>
      </c>
      <c r="B5" s="127"/>
      <c r="C5" s="127"/>
      <c r="D5" s="127"/>
      <c r="E5" s="127"/>
      <c r="F5" s="128"/>
      <c r="G5" s="128"/>
      <c r="H5" s="129">
        <f>直接人件費役社[[#This Row],[助成対象経費
(A)×(B)]]*1</f>
        <v>0</v>
      </c>
      <c r="I5" s="129">
        <f>IF(直接人件費役社[[#This Row],[従事時間
(A)]]&gt;2700,2700*直接人件費役社[[#This Row],[単価(B)
(税抜)]],直接人件費役社[[#This Row],[従事時間
(A)]]*直接人件費役社[[#This Row],[単価(B)
(税抜)]])</f>
        <v>0</v>
      </c>
      <c r="J5" s="130" t="str">
        <f>IF(OR(AND(直接人件費役社[[#This Row],[従事者氏名]]="",直接人件費役社[[#This Row],[所属部門]]="",直接人件費役社[[#This Row],[従事内容]]="",直接人件費役社[[#This Row],[従事時間
(A)]]="",直接人件費役社[[#This Row],[単価(B)
(税抜)]]="",直接人件費役社[[#This Row],[雇用形態]]=""),
          AND(直接人件費役社[[#This Row],[従事者氏名]]&lt;&gt;"",直接人件費役社[[#This Row],[所属部門]]&lt;&gt;"",直接人件費役社[[#This Row],[従事内容]]&lt;&gt;"",直接人件費役社[[#This Row],[従事時間
(A)]]&lt;&gt;"",直接人件費役社[[#This Row],[単価(B)
(税抜)]]&lt;&gt;"",直接人件費役社[[#This Row],[雇用形態]]&lt;&gt;"")),
    "",
    "←全ての項目を入力してください。")</f>
        <v/>
      </c>
    </row>
    <row r="6" spans="1:45" ht="34.15" customHeight="1">
      <c r="A6" s="155">
        <f>ROW()-ROW(直接人件費役社[[#Headers],[番号]])</f>
        <v>2</v>
      </c>
      <c r="B6" s="127"/>
      <c r="C6" s="127"/>
      <c r="D6" s="127"/>
      <c r="E6" s="127"/>
      <c r="F6" s="128"/>
      <c r="G6" s="128"/>
      <c r="H6" s="129">
        <f>直接人件費役社[[#This Row],[助成対象経費
(A)×(B)]]*1</f>
        <v>0</v>
      </c>
      <c r="I6" s="129">
        <f>IF(直接人件費役社[[#This Row],[従事時間
(A)]]&gt;2700,2700*直接人件費役社[[#This Row],[単価(B)
(税抜)]],直接人件費役社[[#This Row],[従事時間
(A)]]*直接人件費役社[[#This Row],[単価(B)
(税抜)]])</f>
        <v>0</v>
      </c>
      <c r="J6" s="130" t="str">
        <f>IF(OR(AND(直接人件費役社[[#This Row],[従事者氏名]]="",直接人件費役社[[#This Row],[所属部門]]="",直接人件費役社[[#This Row],[従事内容]]="",直接人件費役社[[#This Row],[従事時間
(A)]]="",直接人件費役社[[#This Row],[単価(B)
(税抜)]]="",直接人件費役社[[#This Row],[雇用形態]]=""),
          AND(直接人件費役社[[#This Row],[従事者氏名]]&lt;&gt;"",直接人件費役社[[#This Row],[所属部門]]&lt;&gt;"",直接人件費役社[[#This Row],[従事内容]]&lt;&gt;"",直接人件費役社[[#This Row],[従事時間
(A)]]&lt;&gt;"",直接人件費役社[[#This Row],[単価(B)
(税抜)]]&lt;&gt;"",直接人件費役社[[#This Row],[雇用形態]]&lt;&gt;"")),
    "",
    "←全ての項目を入力してください。")</f>
        <v/>
      </c>
    </row>
    <row r="7" spans="1:45" ht="34.15" customHeight="1">
      <c r="A7" s="155">
        <f>ROW()-ROW(直接人件費役社[[#Headers],[番号]])</f>
        <v>3</v>
      </c>
      <c r="B7" s="127"/>
      <c r="C7" s="127"/>
      <c r="D7" s="127"/>
      <c r="E7" s="127"/>
      <c r="F7" s="128"/>
      <c r="G7" s="128"/>
      <c r="H7" s="129">
        <f>直接人件費役社[[#This Row],[助成対象経費
(A)×(B)]]*1</f>
        <v>0</v>
      </c>
      <c r="I7" s="129">
        <f>IF(直接人件費役社[[#This Row],[従事時間
(A)]]&gt;2700,2700*直接人件費役社[[#This Row],[単価(B)
(税抜)]],直接人件費役社[[#This Row],[従事時間
(A)]]*直接人件費役社[[#This Row],[単価(B)
(税抜)]])</f>
        <v>0</v>
      </c>
      <c r="J7" s="130" t="str">
        <f>IF(OR(AND(直接人件費役社[[#This Row],[従事者氏名]]="",直接人件費役社[[#This Row],[所属部門]]="",直接人件費役社[[#This Row],[従事内容]]="",直接人件費役社[[#This Row],[従事時間
(A)]]="",直接人件費役社[[#This Row],[単価(B)
(税抜)]]="",直接人件費役社[[#This Row],[雇用形態]]=""),
          AND(直接人件費役社[[#This Row],[従事者氏名]]&lt;&gt;"",直接人件費役社[[#This Row],[所属部門]]&lt;&gt;"",直接人件費役社[[#This Row],[従事内容]]&lt;&gt;"",直接人件費役社[[#This Row],[従事時間
(A)]]&lt;&gt;"",直接人件費役社[[#This Row],[単価(B)
(税抜)]]&lt;&gt;"",直接人件費役社[[#This Row],[雇用形態]]&lt;&gt;"")),
    "",
    "←全ての項目を入力してください。")</f>
        <v/>
      </c>
    </row>
    <row r="8" spans="1:45" ht="34.15" customHeight="1">
      <c r="A8" s="155">
        <f>ROW()-ROW(直接人件費役社[[#Headers],[番号]])</f>
        <v>4</v>
      </c>
      <c r="B8" s="127"/>
      <c r="C8" s="127"/>
      <c r="D8" s="127"/>
      <c r="E8" s="127"/>
      <c r="F8" s="128"/>
      <c r="G8" s="128"/>
      <c r="H8" s="129">
        <f>直接人件費役社[[#This Row],[助成対象経費
(A)×(B)]]*1</f>
        <v>0</v>
      </c>
      <c r="I8" s="129">
        <f>IF(直接人件費役社[[#This Row],[従事時間
(A)]]&gt;2700,2700*直接人件費役社[[#This Row],[単価(B)
(税抜)]],直接人件費役社[[#This Row],[従事時間
(A)]]*直接人件費役社[[#This Row],[単価(B)
(税抜)]])</f>
        <v>0</v>
      </c>
      <c r="J8" s="130" t="str">
        <f>IF(OR(AND(直接人件費役社[[#This Row],[従事者氏名]]="",直接人件費役社[[#This Row],[所属部門]]="",直接人件費役社[[#This Row],[従事内容]]="",直接人件費役社[[#This Row],[従事時間
(A)]]="",直接人件費役社[[#This Row],[単価(B)
(税抜)]]="",直接人件費役社[[#This Row],[雇用形態]]=""),
          AND(直接人件費役社[[#This Row],[従事者氏名]]&lt;&gt;"",直接人件費役社[[#This Row],[所属部門]]&lt;&gt;"",直接人件費役社[[#This Row],[従事内容]]&lt;&gt;"",直接人件費役社[[#This Row],[従事時間
(A)]]&lt;&gt;"",直接人件費役社[[#This Row],[単価(B)
(税抜)]]&lt;&gt;"",直接人件費役社[[#This Row],[雇用形態]]&lt;&gt;"")),
    "",
    "←全ての項目を入力してください。")</f>
        <v/>
      </c>
    </row>
    <row r="9" spans="1:45" ht="34.15" customHeight="1">
      <c r="A9" s="155">
        <f>ROW()-ROW(直接人件費役社[[#Headers],[番号]])</f>
        <v>5</v>
      </c>
      <c r="B9" s="127"/>
      <c r="C9" s="127"/>
      <c r="D9" s="127"/>
      <c r="E9" s="127"/>
      <c r="F9" s="128"/>
      <c r="G9" s="128"/>
      <c r="H9" s="129">
        <f>直接人件費役社[[#This Row],[助成対象経費
(A)×(B)]]*1</f>
        <v>0</v>
      </c>
      <c r="I9" s="129">
        <f>IF(直接人件費役社[[#This Row],[従事時間
(A)]]&gt;2700,2700*直接人件費役社[[#This Row],[単価(B)
(税抜)]],直接人件費役社[[#This Row],[従事時間
(A)]]*直接人件費役社[[#This Row],[単価(B)
(税抜)]])</f>
        <v>0</v>
      </c>
      <c r="J9" s="130" t="str">
        <f>IF(OR(AND(直接人件費役社[[#This Row],[従事者氏名]]="",直接人件費役社[[#This Row],[所属部門]]="",直接人件費役社[[#This Row],[従事内容]]="",直接人件費役社[[#This Row],[従事時間
(A)]]="",直接人件費役社[[#This Row],[単価(B)
(税抜)]]="",直接人件費役社[[#This Row],[雇用形態]]=""),
          AND(直接人件費役社[[#This Row],[従事者氏名]]&lt;&gt;"",直接人件費役社[[#This Row],[所属部門]]&lt;&gt;"",直接人件費役社[[#This Row],[従事内容]]&lt;&gt;"",直接人件費役社[[#This Row],[従事時間
(A)]]&lt;&gt;"",直接人件費役社[[#This Row],[単価(B)
(税抜)]]&lt;&gt;"",直接人件費役社[[#This Row],[雇用形態]]&lt;&gt;"")),
    "",
    "←全ての項目を入力してください。")</f>
        <v/>
      </c>
    </row>
    <row r="10" spans="1:45" ht="34.15" customHeight="1">
      <c r="A10" s="155">
        <f>ROW()-ROW(直接人件費役社[[#Headers],[番号]])</f>
        <v>6</v>
      </c>
      <c r="B10" s="127"/>
      <c r="C10" s="127"/>
      <c r="D10" s="127"/>
      <c r="E10" s="127"/>
      <c r="F10" s="128"/>
      <c r="G10" s="128"/>
      <c r="H10" s="129">
        <f>直接人件費役社[[#This Row],[助成対象経費
(A)×(B)]]*1</f>
        <v>0</v>
      </c>
      <c r="I10" s="129">
        <f>IF(直接人件費役社[[#This Row],[従事時間
(A)]]&gt;2700,2700*直接人件費役社[[#This Row],[単価(B)
(税抜)]],直接人件費役社[[#This Row],[従事時間
(A)]]*直接人件費役社[[#This Row],[単価(B)
(税抜)]])</f>
        <v>0</v>
      </c>
      <c r="J10" s="130" t="str">
        <f>IF(OR(AND(直接人件費役社[[#This Row],[従事者氏名]]="",直接人件費役社[[#This Row],[所属部門]]="",直接人件費役社[[#This Row],[従事内容]]="",直接人件費役社[[#This Row],[従事時間
(A)]]="",直接人件費役社[[#This Row],[単価(B)
(税抜)]]="",直接人件費役社[[#This Row],[雇用形態]]=""),
          AND(直接人件費役社[[#This Row],[従事者氏名]]&lt;&gt;"",直接人件費役社[[#This Row],[所属部門]]&lt;&gt;"",直接人件費役社[[#This Row],[従事内容]]&lt;&gt;"",直接人件費役社[[#This Row],[従事時間
(A)]]&lt;&gt;"",直接人件費役社[[#This Row],[単価(B)
(税抜)]]&lt;&gt;"",直接人件費役社[[#This Row],[雇用形態]]&lt;&gt;"")),
    "",
    "←全ての項目を入力してください。")</f>
        <v/>
      </c>
    </row>
    <row r="11" spans="1:45" ht="34.15" customHeight="1">
      <c r="A11" s="155">
        <f>ROW()-ROW(直接人件費役社[[#Headers],[番号]])</f>
        <v>7</v>
      </c>
      <c r="B11" s="127"/>
      <c r="C11" s="127"/>
      <c r="D11" s="127"/>
      <c r="E11" s="127"/>
      <c r="F11" s="128"/>
      <c r="G11" s="128"/>
      <c r="H11" s="129">
        <f>直接人件費役社[[#This Row],[助成対象経費
(A)×(B)]]*1</f>
        <v>0</v>
      </c>
      <c r="I11" s="129">
        <f>IF(直接人件費役社[[#This Row],[従事時間
(A)]]&gt;2700,2700*直接人件費役社[[#This Row],[単価(B)
(税抜)]],直接人件費役社[[#This Row],[従事時間
(A)]]*直接人件費役社[[#This Row],[単価(B)
(税抜)]])</f>
        <v>0</v>
      </c>
      <c r="J11" s="130" t="str">
        <f>IF(OR(AND(直接人件費役社[[#This Row],[従事者氏名]]="",直接人件費役社[[#This Row],[所属部門]]="",直接人件費役社[[#This Row],[従事内容]]="",直接人件費役社[[#This Row],[従事時間
(A)]]="",直接人件費役社[[#This Row],[単価(B)
(税抜)]]="",直接人件費役社[[#This Row],[雇用形態]]=""),
          AND(直接人件費役社[[#This Row],[従事者氏名]]&lt;&gt;"",直接人件費役社[[#This Row],[所属部門]]&lt;&gt;"",直接人件費役社[[#This Row],[従事内容]]&lt;&gt;"",直接人件費役社[[#This Row],[従事時間
(A)]]&lt;&gt;"",直接人件費役社[[#This Row],[単価(B)
(税抜)]]&lt;&gt;"",直接人件費役社[[#This Row],[雇用形態]]&lt;&gt;"")),
    "",
    "←全ての項目を入力してください。")</f>
        <v/>
      </c>
    </row>
    <row r="12" spans="1:45" ht="34.15" customHeight="1">
      <c r="A12" s="155">
        <f>ROW()-ROW(直接人件費役社[[#Headers],[番号]])</f>
        <v>8</v>
      </c>
      <c r="B12" s="127"/>
      <c r="C12" s="127"/>
      <c r="D12" s="127"/>
      <c r="E12" s="127"/>
      <c r="F12" s="128"/>
      <c r="G12" s="128"/>
      <c r="H12" s="129">
        <f>直接人件費役社[[#This Row],[助成対象経費
(A)×(B)]]*1</f>
        <v>0</v>
      </c>
      <c r="I12" s="129">
        <f>IF(直接人件費役社[[#This Row],[従事時間
(A)]]&gt;2700,2700*直接人件費役社[[#This Row],[単価(B)
(税抜)]],直接人件費役社[[#This Row],[従事時間
(A)]]*直接人件費役社[[#This Row],[単価(B)
(税抜)]])</f>
        <v>0</v>
      </c>
      <c r="J12" s="130" t="str">
        <f>IF(OR(AND(直接人件費役社[[#This Row],[従事者氏名]]="",直接人件費役社[[#This Row],[所属部門]]="",直接人件費役社[[#This Row],[従事内容]]="",直接人件費役社[[#This Row],[従事時間
(A)]]="",直接人件費役社[[#This Row],[単価(B)
(税抜)]]="",直接人件費役社[[#This Row],[雇用形態]]=""),
          AND(直接人件費役社[[#This Row],[従事者氏名]]&lt;&gt;"",直接人件費役社[[#This Row],[所属部門]]&lt;&gt;"",直接人件費役社[[#This Row],[従事内容]]&lt;&gt;"",直接人件費役社[[#This Row],[従事時間
(A)]]&lt;&gt;"",直接人件費役社[[#This Row],[単価(B)
(税抜)]]&lt;&gt;"",直接人件費役社[[#This Row],[雇用形態]]&lt;&gt;"")),
    "",
    "←全ての項目を入力してください。")</f>
        <v/>
      </c>
    </row>
    <row r="13" spans="1:45" ht="34.15" customHeight="1">
      <c r="A13" s="155">
        <f>ROW()-ROW(直接人件費役社[[#Headers],[番号]])</f>
        <v>9</v>
      </c>
      <c r="B13" s="127"/>
      <c r="C13" s="127"/>
      <c r="D13" s="127"/>
      <c r="E13" s="127"/>
      <c r="F13" s="128"/>
      <c r="G13" s="128"/>
      <c r="H13" s="129">
        <f>直接人件費役社[[#This Row],[助成対象経費
(A)×(B)]]*1</f>
        <v>0</v>
      </c>
      <c r="I13" s="129">
        <f>IF(直接人件費役社[[#This Row],[従事時間
(A)]]&gt;2700,2700*直接人件費役社[[#This Row],[単価(B)
(税抜)]],直接人件費役社[[#This Row],[従事時間
(A)]]*直接人件費役社[[#This Row],[単価(B)
(税抜)]])</f>
        <v>0</v>
      </c>
      <c r="J13" s="130" t="str">
        <f>IF(OR(AND(直接人件費役社[[#This Row],[従事者氏名]]="",直接人件費役社[[#This Row],[所属部門]]="",直接人件費役社[[#This Row],[従事内容]]="",直接人件費役社[[#This Row],[従事時間
(A)]]="",直接人件費役社[[#This Row],[単価(B)
(税抜)]]="",直接人件費役社[[#This Row],[雇用形態]]=""),
          AND(直接人件費役社[[#This Row],[従事者氏名]]&lt;&gt;"",直接人件費役社[[#This Row],[所属部門]]&lt;&gt;"",直接人件費役社[[#This Row],[従事内容]]&lt;&gt;"",直接人件費役社[[#This Row],[従事時間
(A)]]&lt;&gt;"",直接人件費役社[[#This Row],[単価(B)
(税抜)]]&lt;&gt;"",直接人件費役社[[#This Row],[雇用形態]]&lt;&gt;"")),
    "",
    "←全ての項目を入力してください。")</f>
        <v/>
      </c>
    </row>
    <row r="14" spans="1:45" ht="34.15" customHeight="1">
      <c r="A14" s="155">
        <f>ROW()-ROW(直接人件費役社[[#Headers],[番号]])</f>
        <v>10</v>
      </c>
      <c r="B14" s="127"/>
      <c r="C14" s="127"/>
      <c r="D14" s="127"/>
      <c r="E14" s="127"/>
      <c r="F14" s="128"/>
      <c r="G14" s="128"/>
      <c r="H14" s="129">
        <f>直接人件費役社[[#This Row],[助成対象経費
(A)×(B)]]*1</f>
        <v>0</v>
      </c>
      <c r="I14" s="129">
        <f>IF(直接人件費役社[[#This Row],[従事時間
(A)]]&gt;2700,2700*直接人件費役社[[#This Row],[単価(B)
(税抜)]],直接人件費役社[[#This Row],[従事時間
(A)]]*直接人件費役社[[#This Row],[単価(B)
(税抜)]])</f>
        <v>0</v>
      </c>
      <c r="J14" s="130" t="str">
        <f>IF(OR(AND(直接人件費役社[[#This Row],[従事者氏名]]="",直接人件費役社[[#This Row],[所属部門]]="",直接人件費役社[[#This Row],[従事内容]]="",直接人件費役社[[#This Row],[従事時間
(A)]]="",直接人件費役社[[#This Row],[単価(B)
(税抜)]]="",直接人件費役社[[#This Row],[雇用形態]]=""),
          AND(直接人件費役社[[#This Row],[従事者氏名]]&lt;&gt;"",直接人件費役社[[#This Row],[所属部門]]&lt;&gt;"",直接人件費役社[[#This Row],[従事内容]]&lt;&gt;"",直接人件費役社[[#This Row],[従事時間
(A)]]&lt;&gt;"",直接人件費役社[[#This Row],[単価(B)
(税抜)]]&lt;&gt;"",直接人件費役社[[#This Row],[雇用形態]]&lt;&gt;"")),
    "",
    "←全ての項目を入力してください。")</f>
        <v/>
      </c>
    </row>
    <row r="15" spans="1:45" ht="34.15" customHeight="1">
      <c r="A15" s="131"/>
      <c r="B15" s="132"/>
      <c r="C15" s="132"/>
      <c r="D15" s="132"/>
      <c r="E15" s="132"/>
      <c r="F15" s="132"/>
      <c r="G15" s="143" t="s">
        <v>141</v>
      </c>
      <c r="H15" s="133">
        <f>SUBTOTAL(109,直接人件費役社[助成事業に
要する経費])</f>
        <v>0</v>
      </c>
      <c r="I15" s="134">
        <f>SUBTOTAL(109,直接人件費役社[助成対象経費
(A)×(B)])</f>
        <v>0</v>
      </c>
      <c r="J15" s="47"/>
    </row>
    <row r="17" spans="1:10" ht="28.5" customHeight="1">
      <c r="A17" s="144" t="s">
        <v>269</v>
      </c>
      <c r="I17" s="136" t="s">
        <v>103</v>
      </c>
    </row>
    <row r="18" spans="1:10" ht="36">
      <c r="A18" s="145" t="s">
        <v>238</v>
      </c>
      <c r="B18" s="146" t="s">
        <v>229</v>
      </c>
      <c r="C18" s="146" t="s">
        <v>232</v>
      </c>
      <c r="D18" s="146" t="s">
        <v>243</v>
      </c>
      <c r="E18" s="146" t="s">
        <v>242</v>
      </c>
      <c r="F18" s="146" t="s">
        <v>245</v>
      </c>
      <c r="G18" s="146" t="s">
        <v>244</v>
      </c>
      <c r="H18" s="146" t="s">
        <v>235</v>
      </c>
      <c r="I18" s="150" t="s">
        <v>236</v>
      </c>
      <c r="J18" s="157"/>
    </row>
    <row r="19" spans="1:10" ht="34.5" customHeight="1">
      <c r="A19" s="156">
        <f>ROW()-ROW(直接人件費ﾊﾟｱ[[#Headers],[番号]])</f>
        <v>1</v>
      </c>
      <c r="B19" s="147"/>
      <c r="C19" s="147"/>
      <c r="D19" s="147"/>
      <c r="E19" s="147"/>
      <c r="F19" s="162">
        <f>IF(IF(直接人件費ﾊﾟｱ[[#This Row],[従事時間/日
(A)]]&gt;8,8*直接人件費ﾊﾟｱ[[#This Row],[時給単価(B)]],直接人件費ﾊﾟｱ[[#This Row],[従事時間/日
(A)]]*直接人件費ﾊﾟｱ[[#This Row],[時給単価(B)]])&gt;10000,10000,IF(直接人件費ﾊﾟｱ[[#This Row],[従事時間/日
(A)]]&gt;8,8*直接人件費ﾊﾟｱ[[#This Row],[時給単価(B)]],直接人件費ﾊﾟｱ[[#This Row],[従事時間/日
(A)]]*直接人件費ﾊﾟｱ[[#This Row],[時給単価(B)]]))</f>
        <v>0</v>
      </c>
      <c r="G19" s="148"/>
      <c r="H19" s="149">
        <f>直接人件費ﾊﾟｱ[[#This Row],[助成対象経費
(A)×(B)]]</f>
        <v>0</v>
      </c>
      <c r="I19" s="151">
        <f>直接人件費ﾊﾟｱ[[#This Row],[日額]]*直接人件費ﾊﾟｱ[[#This Row],[日数]]</f>
        <v>0</v>
      </c>
      <c r="J19" s="158"/>
    </row>
    <row r="20" spans="1:10" ht="34.5" customHeight="1">
      <c r="A20" s="156">
        <f>ROW()-ROW(直接人件費ﾊﾟｱ[[#Headers],[番号]])</f>
        <v>2</v>
      </c>
      <c r="B20" s="147"/>
      <c r="C20" s="147"/>
      <c r="D20" s="147"/>
      <c r="E20" s="147"/>
      <c r="F20" s="162">
        <f>IF(IF(直接人件費ﾊﾟｱ[[#This Row],[従事時間/日
(A)]]&gt;8,8*直接人件費ﾊﾟｱ[[#This Row],[時給単価(B)]],直接人件費ﾊﾟｱ[[#This Row],[従事時間/日
(A)]]*直接人件費ﾊﾟｱ[[#This Row],[時給単価(B)]])&gt;10000,10000,IF(直接人件費ﾊﾟｱ[[#This Row],[従事時間/日
(A)]]&gt;8,8*直接人件費ﾊﾟｱ[[#This Row],[時給単価(B)]],直接人件費ﾊﾟｱ[[#This Row],[従事時間/日
(A)]]*直接人件費ﾊﾟｱ[[#This Row],[時給単価(B)]]))</f>
        <v>0</v>
      </c>
      <c r="G20" s="148"/>
      <c r="H20" s="149">
        <f>直接人件費ﾊﾟｱ[[#This Row],[助成対象経費
(A)×(B)]]</f>
        <v>0</v>
      </c>
      <c r="I20" s="151">
        <f>直接人件費ﾊﾟｱ[[#This Row],[日額]]*直接人件費ﾊﾟｱ[[#This Row],[日数]]</f>
        <v>0</v>
      </c>
      <c r="J20" s="158"/>
    </row>
    <row r="21" spans="1:10" ht="34.5" customHeight="1">
      <c r="A21" s="156">
        <f>ROW()-ROW(直接人件費ﾊﾟｱ[[#Headers],[番号]])</f>
        <v>3</v>
      </c>
      <c r="B21" s="147"/>
      <c r="C21" s="147"/>
      <c r="D21" s="147"/>
      <c r="E21" s="147"/>
      <c r="F21" s="162">
        <f>IF(IF(直接人件費ﾊﾟｱ[[#This Row],[従事時間/日
(A)]]&gt;8,8*直接人件費ﾊﾟｱ[[#This Row],[時給単価(B)]],直接人件費ﾊﾟｱ[[#This Row],[従事時間/日
(A)]]*直接人件費ﾊﾟｱ[[#This Row],[時給単価(B)]])&gt;10000,10000,IF(直接人件費ﾊﾟｱ[[#This Row],[従事時間/日
(A)]]&gt;8,8*直接人件費ﾊﾟｱ[[#This Row],[時給単価(B)]],直接人件費ﾊﾟｱ[[#This Row],[従事時間/日
(A)]]*直接人件費ﾊﾟｱ[[#This Row],[時給単価(B)]]))</f>
        <v>0</v>
      </c>
      <c r="G21" s="148"/>
      <c r="H21" s="149">
        <f>直接人件費ﾊﾟｱ[[#This Row],[助成対象経費
(A)×(B)]]</f>
        <v>0</v>
      </c>
      <c r="I21" s="151">
        <f>直接人件費ﾊﾟｱ[[#This Row],[日額]]*直接人件費ﾊﾟｱ[[#This Row],[日数]]</f>
        <v>0</v>
      </c>
      <c r="J21" s="158"/>
    </row>
    <row r="22" spans="1:10" ht="34.5" customHeight="1">
      <c r="A22" s="156">
        <f>ROW()-ROW(直接人件費ﾊﾟｱ[[#Headers],[番号]])</f>
        <v>4</v>
      </c>
      <c r="B22" s="147"/>
      <c r="C22" s="147"/>
      <c r="D22" s="147"/>
      <c r="E22" s="147"/>
      <c r="F22" s="162">
        <f>IF(IF(直接人件費ﾊﾟｱ[[#This Row],[従事時間/日
(A)]]&gt;8,8*直接人件費ﾊﾟｱ[[#This Row],[時給単価(B)]],直接人件費ﾊﾟｱ[[#This Row],[従事時間/日
(A)]]*直接人件費ﾊﾟｱ[[#This Row],[時給単価(B)]])&gt;10000,10000,IF(直接人件費ﾊﾟｱ[[#This Row],[従事時間/日
(A)]]&gt;8,8*直接人件費ﾊﾟｱ[[#This Row],[時給単価(B)]],直接人件費ﾊﾟｱ[[#This Row],[従事時間/日
(A)]]*直接人件費ﾊﾟｱ[[#This Row],[時給単価(B)]]))</f>
        <v>0</v>
      </c>
      <c r="G22" s="148"/>
      <c r="H22" s="149">
        <f>直接人件費ﾊﾟｱ[[#This Row],[助成対象経費
(A)×(B)]]</f>
        <v>0</v>
      </c>
      <c r="I22" s="151">
        <f>直接人件費ﾊﾟｱ[[#This Row],[日額]]*直接人件費ﾊﾟｱ[[#This Row],[日数]]</f>
        <v>0</v>
      </c>
      <c r="J22" s="158"/>
    </row>
    <row r="23" spans="1:10" ht="34.5" customHeight="1">
      <c r="A23" s="156">
        <f>ROW()-ROW(直接人件費ﾊﾟｱ[[#Headers],[番号]])</f>
        <v>5</v>
      </c>
      <c r="B23" s="147"/>
      <c r="C23" s="147"/>
      <c r="D23" s="147"/>
      <c r="E23" s="147"/>
      <c r="F23" s="162">
        <f>IF(IF(直接人件費ﾊﾟｱ[[#This Row],[従事時間/日
(A)]]&gt;8,8*直接人件費ﾊﾟｱ[[#This Row],[時給単価(B)]],直接人件費ﾊﾟｱ[[#This Row],[従事時間/日
(A)]]*直接人件費ﾊﾟｱ[[#This Row],[時給単価(B)]])&gt;10000,10000,IF(直接人件費ﾊﾟｱ[[#This Row],[従事時間/日
(A)]]&gt;8,8*直接人件費ﾊﾟｱ[[#This Row],[時給単価(B)]],直接人件費ﾊﾟｱ[[#This Row],[従事時間/日
(A)]]*直接人件費ﾊﾟｱ[[#This Row],[時給単価(B)]]))</f>
        <v>0</v>
      </c>
      <c r="G23" s="148"/>
      <c r="H23" s="149">
        <f>直接人件費ﾊﾟｱ[[#This Row],[助成対象経費
(A)×(B)]]</f>
        <v>0</v>
      </c>
      <c r="I23" s="151">
        <f>直接人件費ﾊﾟｱ[[#This Row],[日額]]*直接人件費ﾊﾟｱ[[#This Row],[日数]]</f>
        <v>0</v>
      </c>
      <c r="J23" s="158"/>
    </row>
    <row r="24" spans="1:10" ht="34.5" customHeight="1">
      <c r="A24" s="156">
        <f>ROW()-ROW(直接人件費ﾊﾟｱ[[#Headers],[番号]])</f>
        <v>6</v>
      </c>
      <c r="B24" s="147"/>
      <c r="C24" s="147"/>
      <c r="D24" s="147"/>
      <c r="E24" s="147"/>
      <c r="F24" s="162">
        <f>IF(IF(直接人件費ﾊﾟｱ[[#This Row],[従事時間/日
(A)]]&gt;8,8*直接人件費ﾊﾟｱ[[#This Row],[時給単価(B)]],直接人件費ﾊﾟｱ[[#This Row],[従事時間/日
(A)]]*直接人件費ﾊﾟｱ[[#This Row],[時給単価(B)]])&gt;10000,10000,IF(直接人件費ﾊﾟｱ[[#This Row],[従事時間/日
(A)]]&gt;8,8*直接人件費ﾊﾟｱ[[#This Row],[時給単価(B)]],直接人件費ﾊﾟｱ[[#This Row],[従事時間/日
(A)]]*直接人件費ﾊﾟｱ[[#This Row],[時給単価(B)]]))</f>
        <v>0</v>
      </c>
      <c r="G24" s="148"/>
      <c r="H24" s="149">
        <f>直接人件費ﾊﾟｱ[[#This Row],[助成対象経費
(A)×(B)]]</f>
        <v>0</v>
      </c>
      <c r="I24" s="151">
        <f>直接人件費ﾊﾟｱ[[#This Row],[日額]]*直接人件費ﾊﾟｱ[[#This Row],[日数]]</f>
        <v>0</v>
      </c>
      <c r="J24" s="158"/>
    </row>
    <row r="25" spans="1:10" ht="34.5" customHeight="1">
      <c r="A25" s="156">
        <f>ROW()-ROW(直接人件費ﾊﾟｱ[[#Headers],[番号]])</f>
        <v>7</v>
      </c>
      <c r="B25" s="147"/>
      <c r="C25" s="147"/>
      <c r="D25" s="147"/>
      <c r="E25" s="147"/>
      <c r="F25" s="162">
        <f>IF(IF(直接人件費ﾊﾟｱ[[#This Row],[従事時間/日
(A)]]&gt;8,8*直接人件費ﾊﾟｱ[[#This Row],[時給単価(B)]],直接人件費ﾊﾟｱ[[#This Row],[従事時間/日
(A)]]*直接人件費ﾊﾟｱ[[#This Row],[時給単価(B)]])&gt;10000,10000,IF(直接人件費ﾊﾟｱ[[#This Row],[従事時間/日
(A)]]&gt;8,8*直接人件費ﾊﾟｱ[[#This Row],[時給単価(B)]],直接人件費ﾊﾟｱ[[#This Row],[従事時間/日
(A)]]*直接人件費ﾊﾟｱ[[#This Row],[時給単価(B)]]))</f>
        <v>0</v>
      </c>
      <c r="G25" s="148"/>
      <c r="H25" s="149">
        <f>直接人件費ﾊﾟｱ[[#This Row],[助成対象経費
(A)×(B)]]</f>
        <v>0</v>
      </c>
      <c r="I25" s="151">
        <f>直接人件費ﾊﾟｱ[[#This Row],[日額]]*直接人件費ﾊﾟｱ[[#This Row],[日数]]</f>
        <v>0</v>
      </c>
      <c r="J25" s="158"/>
    </row>
    <row r="26" spans="1:10" ht="34.5" customHeight="1">
      <c r="A26" s="156">
        <f>ROW()-ROW(直接人件費ﾊﾟｱ[[#Headers],[番号]])</f>
        <v>8</v>
      </c>
      <c r="B26" s="147"/>
      <c r="C26" s="147"/>
      <c r="D26" s="147"/>
      <c r="E26" s="147"/>
      <c r="F26" s="162">
        <f>IF(IF(直接人件費ﾊﾟｱ[[#This Row],[従事時間/日
(A)]]&gt;8,8*直接人件費ﾊﾟｱ[[#This Row],[時給単価(B)]],直接人件費ﾊﾟｱ[[#This Row],[従事時間/日
(A)]]*直接人件費ﾊﾟｱ[[#This Row],[時給単価(B)]])&gt;10000,10000,IF(直接人件費ﾊﾟｱ[[#This Row],[従事時間/日
(A)]]&gt;8,8*直接人件費ﾊﾟｱ[[#This Row],[時給単価(B)]],直接人件費ﾊﾟｱ[[#This Row],[従事時間/日
(A)]]*直接人件費ﾊﾟｱ[[#This Row],[時給単価(B)]]))</f>
        <v>0</v>
      </c>
      <c r="G26" s="148"/>
      <c r="H26" s="149">
        <f>直接人件費ﾊﾟｱ[[#This Row],[助成対象経費
(A)×(B)]]</f>
        <v>0</v>
      </c>
      <c r="I26" s="151">
        <f>直接人件費ﾊﾟｱ[[#This Row],[日額]]*直接人件費ﾊﾟｱ[[#This Row],[日数]]</f>
        <v>0</v>
      </c>
      <c r="J26" s="158"/>
    </row>
    <row r="27" spans="1:10" ht="34.5" customHeight="1">
      <c r="A27" s="156">
        <f>ROW()-ROW(直接人件費ﾊﾟｱ[[#Headers],[番号]])</f>
        <v>9</v>
      </c>
      <c r="B27" s="147"/>
      <c r="C27" s="147"/>
      <c r="D27" s="147"/>
      <c r="E27" s="147"/>
      <c r="F27" s="162">
        <f>IF(IF(直接人件費ﾊﾟｱ[[#This Row],[従事時間/日
(A)]]&gt;8,8*直接人件費ﾊﾟｱ[[#This Row],[時給単価(B)]],直接人件費ﾊﾟｱ[[#This Row],[従事時間/日
(A)]]*直接人件費ﾊﾟｱ[[#This Row],[時給単価(B)]])&gt;10000,10000,IF(直接人件費ﾊﾟｱ[[#This Row],[従事時間/日
(A)]]&gt;8,8*直接人件費ﾊﾟｱ[[#This Row],[時給単価(B)]],直接人件費ﾊﾟｱ[[#This Row],[従事時間/日
(A)]]*直接人件費ﾊﾟｱ[[#This Row],[時給単価(B)]]))</f>
        <v>0</v>
      </c>
      <c r="G27" s="148"/>
      <c r="H27" s="149">
        <f>直接人件費ﾊﾟｱ[[#This Row],[助成対象経費
(A)×(B)]]</f>
        <v>0</v>
      </c>
      <c r="I27" s="151">
        <f>直接人件費ﾊﾟｱ[[#This Row],[日額]]*直接人件費ﾊﾟｱ[[#This Row],[日数]]</f>
        <v>0</v>
      </c>
      <c r="J27" s="158"/>
    </row>
    <row r="28" spans="1:10" ht="34.5" customHeight="1">
      <c r="A28" s="156">
        <f>ROW()-ROW(直接人件費ﾊﾟｱ[[#Headers],[番号]])</f>
        <v>10</v>
      </c>
      <c r="B28" s="178"/>
      <c r="C28" s="178"/>
      <c r="D28" s="178"/>
      <c r="E28" s="178"/>
      <c r="F28" s="179">
        <f>IF(IF(直接人件費ﾊﾟｱ[[#This Row],[従事時間/日
(A)]]&gt;8,8*直接人件費ﾊﾟｱ[[#This Row],[時給単価(B)]],直接人件費ﾊﾟｱ[[#This Row],[従事時間/日
(A)]]*直接人件費ﾊﾟｱ[[#This Row],[時給単価(B)]])&gt;10000,10000,IF(直接人件費ﾊﾟｱ[[#This Row],[従事時間/日
(A)]]&gt;8,8*直接人件費ﾊﾟｱ[[#This Row],[時給単価(B)]],直接人件費ﾊﾟｱ[[#This Row],[従事時間/日
(A)]]*直接人件費ﾊﾟｱ[[#This Row],[時給単価(B)]]))</f>
        <v>0</v>
      </c>
      <c r="G28" s="180"/>
      <c r="H28" s="149">
        <f>直接人件費ﾊﾟｱ[[#This Row],[助成対象経費
(A)×(B)]]</f>
        <v>0</v>
      </c>
      <c r="I28" s="151">
        <f>直接人件費ﾊﾟｱ[[#This Row],[日額]]*直接人件費ﾊﾟｱ[[#This Row],[日数]]</f>
        <v>0</v>
      </c>
      <c r="J28" s="158"/>
    </row>
    <row r="29" spans="1:10" ht="34.5" customHeight="1">
      <c r="A29" s="176"/>
      <c r="B29" s="181"/>
      <c r="C29" s="182"/>
      <c r="D29" s="182"/>
      <c r="E29" s="182"/>
      <c r="F29" s="183"/>
      <c r="G29" s="160" t="s">
        <v>141</v>
      </c>
      <c r="H29" s="177">
        <f>SUBTOTAL(109,H19:H28)</f>
        <v>0</v>
      </c>
      <c r="I29" s="152">
        <f>SUBTOTAL(109,I19:I28)</f>
        <v>0</v>
      </c>
      <c r="J29" s="159"/>
    </row>
  </sheetData>
  <mergeCells count="1">
    <mergeCell ref="A2:H2"/>
  </mergeCells>
  <phoneticPr fontId="4"/>
  <dataValidations count="7">
    <dataValidation allowBlank="1" showInputMessage="1" showErrorMessage="1" prompt="資料・情報収集、経理事務等、直接関係ない業務に係る内容は計上できません" sqref="E5:E14 C19:C28" xr:uid="{00000000-0002-0000-0C00-000000000000}"/>
    <dataValidation type="list" allowBlank="1" showInputMessage="1" showErrorMessage="1" sqref="D5:D14" xr:uid="{00000000-0002-0000-0C00-000001000000}">
      <formula1>"役員,社員"</formula1>
    </dataValidation>
    <dataValidation allowBlank="1" showInputMessage="1" showErrorMessage="1" prompt="対象となるのは役員、社員など直接雇用されている方です。_x000a_雇用保険被保険者ではない方は対象になりません。" sqref="B5:B14" xr:uid="{00000000-0002-0000-0C00-000002000000}"/>
    <dataValidation type="custom" allowBlank="1" showInputMessage="1" showErrorMessage="1" sqref="J5:J14" xr:uid="{00000000-0002-0000-0C00-000003000000}">
      <formula1>ISERROR(FIND(CHAR(10),J5))</formula1>
    </dataValidation>
    <dataValidation allowBlank="1" showInputMessage="1" showErrorMessage="1" prompt="計上できる上限は、一人につき日８時間・月150時間。_x000a_SU型の助成期間内では最大2,700時間、SB型では900時間。" sqref="F5:F14 D19:D28" xr:uid="{00000000-0002-0000-0C00-000004000000}"/>
    <dataValidation allowBlank="1" showInputMessage="1" showErrorMessage="1" prompt="契約上の時給単価を入力してください。日額は自動計算されます（上限10,000円/日）。" sqref="E19:E28" xr:uid="{00000000-0002-0000-0C00-000005000000}"/>
    <dataValidation allowBlank="1" showErrorMessage="1" sqref="B19:B28" xr:uid="{00000000-0002-0000-0C00-000007000000}"/>
  </dataValidations>
  <pageMargins left="0.7" right="0.7" top="0.75" bottom="0.75" header="0.3" footer="0.3"/>
  <pageSetup paperSize="9" scale="55" orientation="portrait" horizontalDpi="1200" verticalDpi="1200"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人件費単価表に基づく単価を選択すること。" xr:uid="{00000000-0002-0000-0C00-000008000000}">
          <x14:formula1>
            <xm:f>人件費単価表!$B$2:$B$27</xm:f>
          </x14:formula1>
          <xm:sqref>G5:G14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BE62-D0D9-4C61-83BE-90642A394796}">
  <sheetPr>
    <tabColor theme="9" tint="0.79998168889431442"/>
    <pageSetUpPr fitToPage="1"/>
  </sheetPr>
  <dimension ref="A1:X27"/>
  <sheetViews>
    <sheetView showGridLines="0" view="pageBreakPreview" zoomScale="80" zoomScaleNormal="100" zoomScaleSheetLayoutView="80" workbookViewId="0">
      <selection activeCell="C26" sqref="C26:D27"/>
    </sheetView>
  </sheetViews>
  <sheetFormatPr defaultRowHeight="18.75"/>
  <cols>
    <col min="1" max="16" width="4.25" customWidth="1"/>
    <col min="17" max="18" width="3.125" customWidth="1"/>
    <col min="19" max="19" width="5.625" customWidth="1"/>
    <col min="20" max="20" width="3.125" bestFit="1" customWidth="1"/>
    <col min="21" max="21" width="5.625" customWidth="1"/>
    <col min="22" max="22" width="3.125" bestFit="1" customWidth="1"/>
    <col min="23" max="23" width="5.625" customWidth="1"/>
    <col min="24" max="24" width="3.125" bestFit="1" customWidth="1"/>
    <col min="25" max="25" width="4.25" customWidth="1"/>
  </cols>
  <sheetData>
    <row r="1" spans="1:24">
      <c r="A1" t="s">
        <v>478</v>
      </c>
    </row>
    <row r="3" spans="1:24" ht="25.5">
      <c r="C3" s="311" t="s">
        <v>454</v>
      </c>
      <c r="D3" s="311"/>
      <c r="E3" s="311"/>
      <c r="F3" s="311"/>
      <c r="G3" s="311"/>
      <c r="H3" s="311"/>
      <c r="I3" s="311"/>
      <c r="J3" s="311"/>
      <c r="K3" s="311"/>
      <c r="L3" s="311"/>
      <c r="M3" s="311"/>
      <c r="N3" s="311"/>
      <c r="O3" s="311"/>
      <c r="P3" s="311"/>
      <c r="Q3" s="311"/>
      <c r="R3" s="311"/>
      <c r="S3" s="311"/>
      <c r="T3" s="311"/>
      <c r="U3" s="311"/>
      <c r="V3" s="311"/>
    </row>
    <row r="4" spans="1:24" ht="25.5">
      <c r="C4" s="311" t="s">
        <v>475</v>
      </c>
      <c r="D4" s="311"/>
      <c r="E4" s="311"/>
      <c r="F4" s="311"/>
      <c r="G4" s="311"/>
      <c r="H4" s="311"/>
      <c r="I4" s="311"/>
      <c r="J4" s="311"/>
      <c r="K4" s="311"/>
      <c r="L4" s="311"/>
      <c r="M4" s="311"/>
      <c r="N4" s="311"/>
      <c r="O4" s="311"/>
      <c r="P4" s="311"/>
      <c r="Q4" s="311"/>
      <c r="R4" s="311"/>
      <c r="S4" s="311"/>
      <c r="T4" s="311"/>
      <c r="U4" s="311"/>
      <c r="V4" s="311"/>
    </row>
    <row r="6" spans="1:24">
      <c r="A6" t="s">
        <v>33</v>
      </c>
    </row>
    <row r="8" spans="1:24" ht="19.5">
      <c r="A8" s="210" t="s">
        <v>34</v>
      </c>
      <c r="B8" s="211"/>
      <c r="C8" s="211"/>
      <c r="D8" s="211"/>
      <c r="E8" s="211"/>
      <c r="F8" s="212" t="s">
        <v>277</v>
      </c>
      <c r="G8" s="211"/>
      <c r="H8" s="211"/>
      <c r="I8" s="211"/>
      <c r="J8" s="211"/>
      <c r="K8" s="211"/>
      <c r="L8" s="211"/>
      <c r="M8" s="211"/>
    </row>
    <row r="9" spans="1:24">
      <c r="A9" s="557"/>
      <c r="B9" s="558"/>
      <c r="C9" s="558"/>
      <c r="D9" s="558"/>
      <c r="E9" s="558"/>
      <c r="F9" s="558"/>
      <c r="G9" s="558"/>
      <c r="H9" s="558"/>
      <c r="I9" s="558"/>
      <c r="J9" s="558"/>
      <c r="K9" s="558"/>
      <c r="L9" s="558"/>
      <c r="M9" s="558"/>
      <c r="N9" s="558"/>
      <c r="O9" s="558"/>
      <c r="P9" s="558"/>
      <c r="Q9" s="558"/>
      <c r="R9" s="558"/>
      <c r="S9" s="558"/>
      <c r="T9" s="558"/>
      <c r="U9" s="558"/>
      <c r="V9" s="558"/>
      <c r="W9" s="559"/>
      <c r="X9" s="20"/>
    </row>
    <row r="10" spans="1:24">
      <c r="A10" s="560"/>
      <c r="B10" s="561"/>
      <c r="C10" s="561"/>
      <c r="D10" s="561"/>
      <c r="E10" s="561"/>
      <c r="F10" s="561"/>
      <c r="G10" s="561"/>
      <c r="H10" s="561"/>
      <c r="I10" s="561"/>
      <c r="J10" s="561"/>
      <c r="K10" s="561"/>
      <c r="L10" s="561"/>
      <c r="M10" s="561"/>
      <c r="N10" s="561"/>
      <c r="O10" s="561"/>
      <c r="P10" s="561"/>
      <c r="Q10" s="561"/>
      <c r="R10" s="561"/>
      <c r="S10" s="561"/>
      <c r="T10" s="561"/>
      <c r="U10" s="561"/>
      <c r="V10" s="561"/>
      <c r="W10" s="562"/>
      <c r="X10" s="20"/>
    </row>
    <row r="11" spans="1:24" ht="25.5" customHeight="1">
      <c r="A11" t="s">
        <v>35</v>
      </c>
    </row>
    <row r="13" spans="1:24" ht="19.5">
      <c r="A13" s="54" t="s">
        <v>36</v>
      </c>
    </row>
    <row r="14" spans="1:24">
      <c r="A14" t="s">
        <v>281</v>
      </c>
    </row>
    <row r="15" spans="1:24">
      <c r="A15" t="s">
        <v>37</v>
      </c>
    </row>
    <row r="17" spans="1:8" ht="19.5">
      <c r="A17" s="54" t="s">
        <v>451</v>
      </c>
    </row>
    <row r="18" spans="1:8">
      <c r="A18" t="s">
        <v>266</v>
      </c>
    </row>
    <row r="20" spans="1:8" ht="19.5">
      <c r="A20" s="54" t="s">
        <v>452</v>
      </c>
    </row>
    <row r="21" spans="1:8">
      <c r="A21" s="563">
        <f>MIN(【SU】７!F16,15000000)</f>
        <v>0</v>
      </c>
      <c r="B21" s="563"/>
      <c r="C21" s="563"/>
      <c r="D21" s="563"/>
      <c r="E21" s="563"/>
      <c r="F21" s="563"/>
      <c r="G21" s="563"/>
      <c r="H21" s="564" t="s">
        <v>38</v>
      </c>
    </row>
    <row r="22" spans="1:8">
      <c r="A22" s="563"/>
      <c r="B22" s="563"/>
      <c r="C22" s="563"/>
      <c r="D22" s="563"/>
      <c r="E22" s="563"/>
      <c r="F22" s="563"/>
      <c r="G22" s="563"/>
      <c r="H22" s="565"/>
    </row>
    <row r="23" spans="1:8">
      <c r="A23" t="s">
        <v>39</v>
      </c>
    </row>
    <row r="25" spans="1:8" ht="19.5">
      <c r="A25" s="54" t="s">
        <v>453</v>
      </c>
    </row>
    <row r="26" spans="1:8">
      <c r="A26" s="295" t="s">
        <v>18</v>
      </c>
      <c r="B26" s="295"/>
      <c r="C26" s="566"/>
      <c r="D26" s="566"/>
      <c r="E26" s="295" t="s">
        <v>19</v>
      </c>
      <c r="F26" s="566"/>
      <c r="G26" s="566"/>
      <c r="H26" s="295" t="s">
        <v>40</v>
      </c>
    </row>
    <row r="27" spans="1:8">
      <c r="A27" s="295"/>
      <c r="B27" s="295"/>
      <c r="C27" s="566"/>
      <c r="D27" s="566"/>
      <c r="E27" s="295"/>
      <c r="F27" s="566"/>
      <c r="G27" s="566"/>
      <c r="H27" s="295"/>
    </row>
  </sheetData>
  <mergeCells count="10">
    <mergeCell ref="A26:B27"/>
    <mergeCell ref="C26:D27"/>
    <mergeCell ref="E26:E27"/>
    <mergeCell ref="F26:G27"/>
    <mergeCell ref="H26:H27"/>
    <mergeCell ref="C3:V3"/>
    <mergeCell ref="C4:V4"/>
    <mergeCell ref="A9:W10"/>
    <mergeCell ref="A21:G22"/>
    <mergeCell ref="H21:H22"/>
  </mergeCells>
  <phoneticPr fontId="4"/>
  <pageMargins left="0.7" right="0.7" top="0.75" bottom="0.75" header="0.3" footer="0.3"/>
  <pageSetup paperSize="9" scale="79" fitToHeight="0"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6E839-A5E2-4FE9-8E2F-1CA0A2F3542B}">
  <sheetPr>
    <tabColor theme="9" tint="0.79998168889431442"/>
    <pageSetUpPr fitToPage="1"/>
  </sheetPr>
  <dimension ref="A1:L43"/>
  <sheetViews>
    <sheetView showGridLines="0" view="pageBreakPreview" zoomScale="80" zoomScaleNormal="100" zoomScaleSheetLayoutView="80" workbookViewId="0">
      <selection activeCell="H24" sqref="H24"/>
    </sheetView>
  </sheetViews>
  <sheetFormatPr defaultRowHeight="18.75"/>
  <cols>
    <col min="1" max="1" width="6.75" customWidth="1"/>
    <col min="2" max="2" width="10.25" style="236" customWidth="1"/>
    <col min="3" max="6" width="8.75" style="236"/>
    <col min="7" max="9" width="9.75" style="18" customWidth="1"/>
    <col min="10" max="10" width="9.125" bestFit="1" customWidth="1"/>
    <col min="11" max="11" width="3.125" style="18" customWidth="1"/>
    <col min="12" max="12" width="4.625" style="18" customWidth="1"/>
  </cols>
  <sheetData>
    <row r="1" spans="1:12" ht="30" customHeight="1">
      <c r="A1" s="174" t="s">
        <v>42</v>
      </c>
    </row>
    <row r="2" spans="1:12" ht="9.4" customHeight="1">
      <c r="A2" s="567" t="s">
        <v>102</v>
      </c>
      <c r="B2" s="567"/>
      <c r="C2" s="567"/>
      <c r="D2" s="567"/>
      <c r="E2" s="567"/>
      <c r="F2" s="567"/>
      <c r="G2" s="567"/>
      <c r="H2" s="567"/>
      <c r="I2" s="567"/>
      <c r="J2" s="567"/>
      <c r="K2" s="567"/>
      <c r="L2" s="567"/>
    </row>
    <row r="3" spans="1:12" ht="6.75" customHeight="1">
      <c r="A3" s="567"/>
      <c r="B3" s="567"/>
      <c r="C3" s="567"/>
      <c r="D3" s="567"/>
      <c r="E3" s="567"/>
      <c r="F3" s="567"/>
      <c r="G3" s="567"/>
      <c r="H3" s="567"/>
      <c r="I3" s="567"/>
      <c r="J3" s="567"/>
      <c r="K3" s="567"/>
      <c r="L3" s="567"/>
    </row>
    <row r="4" spans="1:12" ht="6.75" customHeight="1">
      <c r="A4" s="567"/>
      <c r="B4" s="567"/>
      <c r="C4" s="567"/>
      <c r="D4" s="567"/>
      <c r="E4" s="567"/>
      <c r="F4" s="567"/>
      <c r="G4" s="567"/>
      <c r="H4" s="567"/>
      <c r="I4" s="567"/>
      <c r="J4" s="567"/>
      <c r="K4" s="567"/>
      <c r="L4" s="567"/>
    </row>
    <row r="5" spans="1:12" ht="6.75" customHeight="1">
      <c r="A5" s="567"/>
      <c r="B5" s="567"/>
      <c r="C5" s="567"/>
      <c r="D5" s="567"/>
      <c r="E5" s="567"/>
      <c r="F5" s="567"/>
      <c r="G5" s="567"/>
      <c r="H5" s="567"/>
      <c r="I5" s="567"/>
      <c r="J5" s="567"/>
      <c r="K5" s="567"/>
      <c r="L5" s="567"/>
    </row>
    <row r="6" spans="1:12" ht="15.75" customHeight="1">
      <c r="A6" s="568"/>
      <c r="B6" s="568"/>
      <c r="C6" s="568"/>
      <c r="D6" s="568"/>
      <c r="E6" s="568"/>
      <c r="F6" s="568"/>
      <c r="G6" s="568"/>
      <c r="H6" s="568"/>
      <c r="I6" s="568"/>
      <c r="J6" s="568"/>
      <c r="K6" s="568"/>
      <c r="L6" s="568"/>
    </row>
    <row r="7" spans="1:12">
      <c r="A7" s="572" t="s">
        <v>265</v>
      </c>
      <c r="B7" s="572"/>
      <c r="C7" s="572"/>
      <c r="D7" s="572"/>
      <c r="E7" s="572"/>
      <c r="F7" s="572"/>
      <c r="G7" s="572"/>
      <c r="H7" s="572"/>
      <c r="I7" s="572"/>
      <c r="J7" s="572"/>
      <c r="K7" s="572"/>
      <c r="L7" s="572"/>
    </row>
    <row r="8" spans="1:12" ht="76.150000000000006" customHeight="1">
      <c r="A8" s="568" t="s">
        <v>254</v>
      </c>
      <c r="B8" s="568"/>
      <c r="C8" s="568"/>
      <c r="D8" s="568"/>
      <c r="E8" s="568"/>
      <c r="F8" s="568"/>
      <c r="G8" s="568"/>
      <c r="H8" s="568"/>
      <c r="I8" s="568"/>
      <c r="J8" s="568"/>
      <c r="K8" s="568"/>
      <c r="L8" s="568"/>
    </row>
    <row r="9" spans="1:12" ht="18.600000000000001" customHeight="1">
      <c r="A9" s="237"/>
      <c r="B9" s="237"/>
      <c r="C9" s="237"/>
      <c r="D9" s="237"/>
      <c r="E9" s="237"/>
      <c r="F9" s="237"/>
      <c r="G9" s="237"/>
      <c r="H9" s="237"/>
      <c r="I9" s="237"/>
      <c r="J9" s="237"/>
      <c r="K9" s="237"/>
      <c r="L9" s="237"/>
    </row>
    <row r="10" spans="1:12" ht="24" customHeight="1">
      <c r="A10" s="238" t="s">
        <v>256</v>
      </c>
      <c r="B10" s="570" t="s">
        <v>260</v>
      </c>
      <c r="C10" s="570"/>
      <c r="D10" s="570"/>
      <c r="E10" s="570" t="s">
        <v>262</v>
      </c>
      <c r="F10" s="570"/>
      <c r="G10" s="570"/>
      <c r="H10" s="570" t="s">
        <v>263</v>
      </c>
      <c r="I10" s="570"/>
      <c r="J10" s="570"/>
      <c r="K10" s="237"/>
      <c r="L10" s="237"/>
    </row>
    <row r="11" spans="1:12" ht="41.25" customHeight="1">
      <c r="A11" s="238" t="s">
        <v>257</v>
      </c>
      <c r="B11" s="573" t="s">
        <v>283</v>
      </c>
      <c r="C11" s="574"/>
      <c r="D11" s="575"/>
      <c r="E11" s="573" t="s">
        <v>264</v>
      </c>
      <c r="F11" s="574"/>
      <c r="G11" s="575"/>
      <c r="H11" s="573" t="s">
        <v>264</v>
      </c>
      <c r="I11" s="574"/>
      <c r="J11" s="575"/>
      <c r="K11" s="237"/>
      <c r="L11" s="237"/>
    </row>
    <row r="12" spans="1:12" ht="18.600000000000001" customHeight="1">
      <c r="A12" s="237"/>
      <c r="B12" s="237"/>
      <c r="C12" s="237"/>
      <c r="D12" s="237"/>
      <c r="E12" s="237"/>
      <c r="F12" s="237"/>
      <c r="G12" s="237"/>
      <c r="H12" s="237"/>
      <c r="I12" s="237"/>
      <c r="J12" s="237"/>
      <c r="K12" s="237"/>
      <c r="L12" s="237"/>
    </row>
    <row r="13" spans="1:12" ht="18.600000000000001" customHeight="1">
      <c r="A13" s="172" t="s">
        <v>258</v>
      </c>
      <c r="B13" s="237"/>
      <c r="C13" s="237"/>
      <c r="D13" s="237"/>
      <c r="E13" s="237"/>
      <c r="F13" s="237"/>
      <c r="G13" s="237"/>
      <c r="H13" s="237"/>
      <c r="I13" s="237"/>
      <c r="J13" s="237"/>
      <c r="K13" s="237"/>
      <c r="L13" s="237"/>
    </row>
    <row r="14" spans="1:12" ht="6.75" customHeight="1">
      <c r="A14" s="237"/>
      <c r="B14" s="237"/>
      <c r="C14" s="237"/>
      <c r="D14" s="237"/>
      <c r="E14" s="237"/>
      <c r="F14" s="237"/>
      <c r="G14" s="237"/>
      <c r="H14" s="237"/>
      <c r="I14" s="237"/>
      <c r="J14" s="237"/>
      <c r="K14" s="237"/>
      <c r="L14" s="237"/>
    </row>
    <row r="15" spans="1:12" ht="40.5" customHeight="1">
      <c r="A15" s="240" t="s">
        <v>43</v>
      </c>
      <c r="B15" s="238" t="s">
        <v>44</v>
      </c>
      <c r="C15" s="570" t="s">
        <v>45</v>
      </c>
      <c r="D15" s="570"/>
      <c r="E15" s="570"/>
      <c r="F15" s="570"/>
      <c r="G15" s="240" t="s">
        <v>46</v>
      </c>
      <c r="H15" s="240" t="s">
        <v>47</v>
      </c>
      <c r="I15" s="238" t="s">
        <v>255</v>
      </c>
      <c r="J15" s="576" t="s">
        <v>48</v>
      </c>
      <c r="K15" s="576"/>
      <c r="L15" s="576"/>
    </row>
    <row r="16" spans="1:12">
      <c r="A16" s="23" t="s">
        <v>49</v>
      </c>
      <c r="B16" s="239" t="s">
        <v>51</v>
      </c>
      <c r="C16" s="571" t="s">
        <v>52</v>
      </c>
      <c r="D16" s="571"/>
      <c r="E16" s="571"/>
      <c r="F16" s="571"/>
      <c r="G16" s="23" t="s">
        <v>284</v>
      </c>
      <c r="H16" s="23" t="s">
        <v>284</v>
      </c>
      <c r="I16" s="153" t="s">
        <v>259</v>
      </c>
      <c r="J16" s="153" t="s">
        <v>56</v>
      </c>
      <c r="K16" s="28" t="s">
        <v>55</v>
      </c>
      <c r="L16" s="26">
        <v>1</v>
      </c>
    </row>
    <row r="17" spans="1:12">
      <c r="A17" s="23" t="s">
        <v>50</v>
      </c>
      <c r="B17" s="239" t="s">
        <v>51</v>
      </c>
      <c r="C17" s="571" t="s">
        <v>59</v>
      </c>
      <c r="D17" s="571"/>
      <c r="E17" s="571"/>
      <c r="F17" s="571"/>
      <c r="G17" s="23" t="s">
        <v>285</v>
      </c>
      <c r="H17" s="23" t="s">
        <v>285</v>
      </c>
      <c r="I17" s="153" t="s">
        <v>261</v>
      </c>
      <c r="J17" s="153" t="s">
        <v>56</v>
      </c>
      <c r="K17" s="28" t="s">
        <v>55</v>
      </c>
      <c r="L17" s="26">
        <v>2</v>
      </c>
    </row>
    <row r="18" spans="1:12" ht="75.599999999999994" customHeight="1">
      <c r="A18" s="23" t="s">
        <v>58</v>
      </c>
      <c r="B18" s="239" t="s">
        <v>53</v>
      </c>
      <c r="C18" s="571" t="s">
        <v>54</v>
      </c>
      <c r="D18" s="571"/>
      <c r="E18" s="571"/>
      <c r="F18" s="571"/>
      <c r="G18" s="23" t="s">
        <v>286</v>
      </c>
      <c r="H18" s="23" t="s">
        <v>287</v>
      </c>
      <c r="I18" s="153" t="s">
        <v>259</v>
      </c>
      <c r="J18" s="153" t="s">
        <v>57</v>
      </c>
      <c r="K18" s="28" t="s">
        <v>55</v>
      </c>
      <c r="L18" s="26">
        <v>1</v>
      </c>
    </row>
    <row r="19" spans="1:12">
      <c r="A19" s="235">
        <v>1</v>
      </c>
      <c r="B19" s="253"/>
      <c r="C19" s="594"/>
      <c r="D19" s="594"/>
      <c r="E19" s="594"/>
      <c r="F19" s="594"/>
      <c r="G19" s="235"/>
      <c r="H19" s="235"/>
      <c r="I19" s="241"/>
      <c r="J19" s="241"/>
      <c r="K19" s="29" t="s">
        <v>55</v>
      </c>
      <c r="L19" s="242"/>
    </row>
    <row r="20" spans="1:12">
      <c r="A20" s="235">
        <v>2</v>
      </c>
      <c r="B20" s="253"/>
      <c r="C20" s="594"/>
      <c r="D20" s="594"/>
      <c r="E20" s="594"/>
      <c r="F20" s="594"/>
      <c r="G20" s="235"/>
      <c r="H20" s="235"/>
      <c r="I20" s="241"/>
      <c r="J20" s="241"/>
      <c r="K20" s="29" t="s">
        <v>55</v>
      </c>
      <c r="L20" s="242"/>
    </row>
    <row r="21" spans="1:12">
      <c r="A21" s="235">
        <v>3</v>
      </c>
      <c r="B21" s="253"/>
      <c r="C21" s="594"/>
      <c r="D21" s="594"/>
      <c r="E21" s="594"/>
      <c r="F21" s="594"/>
      <c r="G21" s="235"/>
      <c r="H21" s="235"/>
      <c r="I21" s="241"/>
      <c r="J21" s="241"/>
      <c r="K21" s="29" t="s">
        <v>55</v>
      </c>
      <c r="L21" s="242"/>
    </row>
    <row r="22" spans="1:12">
      <c r="A22" s="235">
        <v>4</v>
      </c>
      <c r="B22" s="253"/>
      <c r="C22" s="594"/>
      <c r="D22" s="594"/>
      <c r="E22" s="594"/>
      <c r="F22" s="594"/>
      <c r="G22" s="235"/>
      <c r="H22" s="235"/>
      <c r="I22" s="241"/>
      <c r="J22" s="241"/>
      <c r="K22" s="29" t="s">
        <v>55</v>
      </c>
      <c r="L22" s="242"/>
    </row>
    <row r="23" spans="1:12">
      <c r="A23" s="235">
        <v>5</v>
      </c>
      <c r="B23" s="253"/>
      <c r="C23" s="594"/>
      <c r="D23" s="594"/>
      <c r="E23" s="594"/>
      <c r="F23" s="594"/>
      <c r="G23" s="235"/>
      <c r="H23" s="235"/>
      <c r="I23" s="241"/>
      <c r="J23" s="241"/>
      <c r="K23" s="29" t="s">
        <v>55</v>
      </c>
      <c r="L23" s="242"/>
    </row>
    <row r="24" spans="1:12">
      <c r="A24" s="235">
        <v>6</v>
      </c>
      <c r="B24" s="253"/>
      <c r="C24" s="594"/>
      <c r="D24" s="594"/>
      <c r="E24" s="594"/>
      <c r="F24" s="594"/>
      <c r="G24" s="235"/>
      <c r="H24" s="235"/>
      <c r="I24" s="241"/>
      <c r="J24" s="241"/>
      <c r="K24" s="29" t="s">
        <v>55</v>
      </c>
      <c r="L24" s="242"/>
    </row>
    <row r="25" spans="1:12">
      <c r="A25" s="235">
        <v>7</v>
      </c>
      <c r="B25" s="253"/>
      <c r="C25" s="594"/>
      <c r="D25" s="594"/>
      <c r="E25" s="594"/>
      <c r="F25" s="594"/>
      <c r="G25" s="235"/>
      <c r="H25" s="235"/>
      <c r="I25" s="241"/>
      <c r="J25" s="241"/>
      <c r="K25" s="29" t="s">
        <v>55</v>
      </c>
      <c r="L25" s="242"/>
    </row>
    <row r="26" spans="1:12">
      <c r="A26" s="235">
        <v>8</v>
      </c>
      <c r="B26" s="253"/>
      <c r="C26" s="594"/>
      <c r="D26" s="594"/>
      <c r="E26" s="594"/>
      <c r="F26" s="594"/>
      <c r="G26" s="235"/>
      <c r="H26" s="235"/>
      <c r="I26" s="241"/>
      <c r="J26" s="241"/>
      <c r="K26" s="29" t="s">
        <v>55</v>
      </c>
      <c r="L26" s="242"/>
    </row>
    <row r="27" spans="1:12">
      <c r="A27" s="235">
        <v>9</v>
      </c>
      <c r="B27" s="253"/>
      <c r="C27" s="594"/>
      <c r="D27" s="594"/>
      <c r="E27" s="594"/>
      <c r="F27" s="594"/>
      <c r="G27" s="235"/>
      <c r="H27" s="235"/>
      <c r="I27" s="241"/>
      <c r="J27" s="241"/>
      <c r="K27" s="29" t="s">
        <v>55</v>
      </c>
      <c r="L27" s="242"/>
    </row>
    <row r="28" spans="1:12">
      <c r="A28" s="235">
        <v>10</v>
      </c>
      <c r="B28" s="253"/>
      <c r="C28" s="594"/>
      <c r="D28" s="594"/>
      <c r="E28" s="594"/>
      <c r="F28" s="594"/>
      <c r="G28" s="235"/>
      <c r="H28" s="235"/>
      <c r="I28" s="241"/>
      <c r="J28" s="241"/>
      <c r="K28" s="29" t="s">
        <v>55</v>
      </c>
      <c r="L28" s="242"/>
    </row>
    <row r="29" spans="1:12">
      <c r="A29" s="235">
        <v>11</v>
      </c>
      <c r="B29" s="253"/>
      <c r="C29" s="594"/>
      <c r="D29" s="594"/>
      <c r="E29" s="594"/>
      <c r="F29" s="594"/>
      <c r="G29" s="235"/>
      <c r="H29" s="235"/>
      <c r="I29" s="241"/>
      <c r="J29" s="241"/>
      <c r="K29" s="29" t="s">
        <v>55</v>
      </c>
      <c r="L29" s="242"/>
    </row>
    <row r="30" spans="1:12">
      <c r="A30" s="235">
        <v>12</v>
      </c>
      <c r="B30" s="253"/>
      <c r="C30" s="594"/>
      <c r="D30" s="594"/>
      <c r="E30" s="594"/>
      <c r="F30" s="594"/>
      <c r="G30" s="235"/>
      <c r="H30" s="235"/>
      <c r="I30" s="241"/>
      <c r="J30" s="241"/>
      <c r="K30" s="29" t="s">
        <v>55</v>
      </c>
      <c r="L30" s="242"/>
    </row>
    <row r="31" spans="1:12">
      <c r="A31" s="235">
        <v>13</v>
      </c>
      <c r="B31" s="253"/>
      <c r="C31" s="594"/>
      <c r="D31" s="594"/>
      <c r="E31" s="594"/>
      <c r="F31" s="594"/>
      <c r="G31" s="235"/>
      <c r="H31" s="235"/>
      <c r="I31" s="241"/>
      <c r="J31" s="241"/>
      <c r="K31" s="29" t="s">
        <v>55</v>
      </c>
      <c r="L31" s="242"/>
    </row>
    <row r="32" spans="1:12">
      <c r="A32" s="235">
        <v>14</v>
      </c>
      <c r="B32" s="253"/>
      <c r="C32" s="594"/>
      <c r="D32" s="594"/>
      <c r="E32" s="594"/>
      <c r="F32" s="594"/>
      <c r="G32" s="235"/>
      <c r="H32" s="235"/>
      <c r="I32" s="241"/>
      <c r="J32" s="241"/>
      <c r="K32" s="29" t="s">
        <v>55</v>
      </c>
      <c r="L32" s="242"/>
    </row>
    <row r="33" spans="1:12">
      <c r="A33" s="235">
        <v>15</v>
      </c>
      <c r="B33" s="253"/>
      <c r="C33" s="594"/>
      <c r="D33" s="594"/>
      <c r="E33" s="594"/>
      <c r="F33" s="594"/>
      <c r="G33" s="235"/>
      <c r="H33" s="235"/>
      <c r="I33" s="241"/>
      <c r="J33" s="241"/>
      <c r="K33" s="29" t="s">
        <v>55</v>
      </c>
      <c r="L33" s="242"/>
    </row>
    <row r="34" spans="1:12">
      <c r="A34" s="235">
        <v>16</v>
      </c>
      <c r="B34" s="253"/>
      <c r="C34" s="594"/>
      <c r="D34" s="594"/>
      <c r="E34" s="594"/>
      <c r="F34" s="594"/>
      <c r="G34" s="235"/>
      <c r="H34" s="235"/>
      <c r="I34" s="241"/>
      <c r="J34" s="241"/>
      <c r="K34" s="29" t="s">
        <v>55</v>
      </c>
      <c r="L34" s="242"/>
    </row>
    <row r="35" spans="1:12">
      <c r="A35" s="235">
        <v>17</v>
      </c>
      <c r="B35" s="253"/>
      <c r="C35" s="594"/>
      <c r="D35" s="594"/>
      <c r="E35" s="594"/>
      <c r="F35" s="594"/>
      <c r="G35" s="235"/>
      <c r="H35" s="235"/>
      <c r="I35" s="241"/>
      <c r="J35" s="241"/>
      <c r="K35" s="29" t="s">
        <v>55</v>
      </c>
      <c r="L35" s="242"/>
    </row>
    <row r="36" spans="1:12">
      <c r="A36" s="235">
        <v>18</v>
      </c>
      <c r="B36" s="253"/>
      <c r="C36" s="594"/>
      <c r="D36" s="594"/>
      <c r="E36" s="594"/>
      <c r="F36" s="594"/>
      <c r="G36" s="235"/>
      <c r="H36" s="235"/>
      <c r="I36" s="241"/>
      <c r="J36" s="241"/>
      <c r="K36" s="29" t="s">
        <v>55</v>
      </c>
      <c r="L36" s="242"/>
    </row>
    <row r="37" spans="1:12">
      <c r="A37" s="235">
        <v>19</v>
      </c>
      <c r="B37" s="253"/>
      <c r="C37" s="594"/>
      <c r="D37" s="594"/>
      <c r="E37" s="594"/>
      <c r="F37" s="594"/>
      <c r="G37" s="235"/>
      <c r="H37" s="235"/>
      <c r="I37" s="241"/>
      <c r="J37" s="241"/>
      <c r="K37" s="29" t="s">
        <v>55</v>
      </c>
      <c r="L37" s="242"/>
    </row>
    <row r="38" spans="1:12">
      <c r="A38" s="235">
        <v>20</v>
      </c>
      <c r="B38" s="253"/>
      <c r="C38" s="594"/>
      <c r="D38" s="594"/>
      <c r="E38" s="594"/>
      <c r="F38" s="594"/>
      <c r="G38" s="235"/>
      <c r="H38" s="235"/>
      <c r="I38" s="241"/>
      <c r="J38" s="241"/>
      <c r="K38" s="29" t="s">
        <v>55</v>
      </c>
      <c r="L38" s="242"/>
    </row>
    <row r="39" spans="1:12">
      <c r="A39" s="235">
        <v>21</v>
      </c>
      <c r="B39" s="253"/>
      <c r="C39" s="594"/>
      <c r="D39" s="594"/>
      <c r="E39" s="594"/>
      <c r="F39" s="594"/>
      <c r="G39" s="235"/>
      <c r="H39" s="235"/>
      <c r="I39" s="241"/>
      <c r="J39" s="241"/>
      <c r="K39" s="29" t="s">
        <v>55</v>
      </c>
      <c r="L39" s="242"/>
    </row>
    <row r="40" spans="1:12">
      <c r="A40" s="235">
        <v>22</v>
      </c>
      <c r="B40" s="253"/>
      <c r="C40" s="594"/>
      <c r="D40" s="594"/>
      <c r="E40" s="594"/>
      <c r="F40" s="594"/>
      <c r="G40" s="235"/>
      <c r="H40" s="235"/>
      <c r="I40" s="241"/>
      <c r="J40" s="241"/>
      <c r="K40" s="29" t="s">
        <v>55</v>
      </c>
      <c r="L40" s="242"/>
    </row>
    <row r="41" spans="1:12">
      <c r="A41" s="235">
        <v>23</v>
      </c>
      <c r="B41" s="253"/>
      <c r="C41" s="594"/>
      <c r="D41" s="594"/>
      <c r="E41" s="594"/>
      <c r="F41" s="594"/>
      <c r="G41" s="235"/>
      <c r="H41" s="235"/>
      <c r="I41" s="241"/>
      <c r="J41" s="241"/>
      <c r="K41" s="29" t="s">
        <v>55</v>
      </c>
      <c r="L41" s="242"/>
    </row>
    <row r="42" spans="1:12">
      <c r="A42" s="235">
        <v>24</v>
      </c>
      <c r="B42" s="253"/>
      <c r="C42" s="594"/>
      <c r="D42" s="594"/>
      <c r="E42" s="594"/>
      <c r="F42" s="594"/>
      <c r="G42" s="235"/>
      <c r="H42" s="235"/>
      <c r="I42" s="241"/>
      <c r="J42" s="241"/>
      <c r="K42" s="29" t="s">
        <v>55</v>
      </c>
      <c r="L42" s="242"/>
    </row>
    <row r="43" spans="1:12">
      <c r="A43" s="235">
        <v>25</v>
      </c>
      <c r="B43" s="253"/>
      <c r="C43" s="594"/>
      <c r="D43" s="594"/>
      <c r="E43" s="594"/>
      <c r="F43" s="594"/>
      <c r="G43" s="235"/>
      <c r="H43" s="235"/>
      <c r="I43" s="241"/>
      <c r="J43" s="241"/>
      <c r="K43" s="29" t="s">
        <v>55</v>
      </c>
      <c r="L43" s="242"/>
    </row>
  </sheetData>
  <mergeCells count="39">
    <mergeCell ref="A2:L6"/>
    <mergeCell ref="A7:L7"/>
    <mergeCell ref="A8:L8"/>
    <mergeCell ref="B10:D10"/>
    <mergeCell ref="E10:G10"/>
    <mergeCell ref="H10:J10"/>
    <mergeCell ref="C22:F22"/>
    <mergeCell ref="B11:D11"/>
    <mergeCell ref="E11:G11"/>
    <mergeCell ref="H11:J11"/>
    <mergeCell ref="C15:F15"/>
    <mergeCell ref="J15:L15"/>
    <mergeCell ref="C16:F16"/>
    <mergeCell ref="C17:F17"/>
    <mergeCell ref="C18:F18"/>
    <mergeCell ref="C19:F19"/>
    <mergeCell ref="C20:F20"/>
    <mergeCell ref="C21:F21"/>
    <mergeCell ref="C34:F34"/>
    <mergeCell ref="C23:F23"/>
    <mergeCell ref="C24:F24"/>
    <mergeCell ref="C25:F25"/>
    <mergeCell ref="C26:F26"/>
    <mergeCell ref="C27:F27"/>
    <mergeCell ref="C28:F28"/>
    <mergeCell ref="C29:F29"/>
    <mergeCell ref="C30:F30"/>
    <mergeCell ref="C31:F31"/>
    <mergeCell ref="C32:F32"/>
    <mergeCell ref="C33:F33"/>
    <mergeCell ref="C41:F41"/>
    <mergeCell ref="C42:F42"/>
    <mergeCell ref="C43:F43"/>
    <mergeCell ref="C35:F35"/>
    <mergeCell ref="C36:F36"/>
    <mergeCell ref="C37:F37"/>
    <mergeCell ref="C38:F38"/>
    <mergeCell ref="C39:F39"/>
    <mergeCell ref="C40:F40"/>
  </mergeCells>
  <phoneticPr fontId="4"/>
  <dataValidations count="2">
    <dataValidation type="list" allowBlank="1" showInputMessage="1" showErrorMessage="1" sqref="I16:I43" xr:uid="{CF1EFE62-E7BC-411F-BD74-A2BC902CF535}">
      <formula1>"１期,２期,３期"</formula1>
    </dataValidation>
    <dataValidation type="list" allowBlank="1" showInputMessage="1" showErrorMessage="1" sqref="J16:J43" xr:uid="{3B5C90EE-37BF-4964-888A-EDDE4AAB8983}">
      <formula1>"仮,設,テ,委,原,展,広,E,人(役･社),人(ﾊﾟ･ｱ)"</formula1>
    </dataValidation>
  </dataValidations>
  <pageMargins left="0.70866141732283472" right="0.70866141732283472" top="0.74803149606299213" bottom="0.74803149606299213" header="0.31496062992125984" footer="0.31496062992125984"/>
  <pageSetup paperSize="9" scale="82" fitToHeight="0"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E7AC3-1493-4281-9196-DBC48AFA1181}">
  <sheetPr>
    <tabColor theme="9" tint="0.79998168889431442"/>
  </sheetPr>
  <dimension ref="A1:G34"/>
  <sheetViews>
    <sheetView view="pageBreakPreview" zoomScale="80" zoomScaleNormal="100" zoomScaleSheetLayoutView="80" workbookViewId="0">
      <selection activeCell="F14" sqref="F14"/>
    </sheetView>
  </sheetViews>
  <sheetFormatPr defaultRowHeight="18.75"/>
  <cols>
    <col min="1" max="1" width="3.25" customWidth="1"/>
    <col min="2" max="2" width="6.125" customWidth="1"/>
    <col min="3" max="3" width="24.125" bestFit="1" customWidth="1"/>
    <col min="4" max="4" width="24.125" customWidth="1"/>
    <col min="5" max="5" width="24.75" customWidth="1"/>
    <col min="6" max="6" width="23.75" customWidth="1"/>
    <col min="7" max="7" width="17.25" customWidth="1"/>
  </cols>
  <sheetData>
    <row r="1" spans="1:7" ht="24">
      <c r="A1" s="174" t="s">
        <v>60</v>
      </c>
    </row>
    <row r="3" spans="1:7" ht="19.5">
      <c r="A3" s="54" t="s">
        <v>61</v>
      </c>
      <c r="G3" s="30" t="s">
        <v>76</v>
      </c>
    </row>
    <row r="4" spans="1:7" ht="66.599999999999994" customHeight="1">
      <c r="B4" s="576" t="s">
        <v>62</v>
      </c>
      <c r="C4" s="576"/>
      <c r="D4" s="238" t="s">
        <v>71</v>
      </c>
      <c r="E4" s="238" t="s">
        <v>72</v>
      </c>
      <c r="F4" s="238" t="s">
        <v>267</v>
      </c>
      <c r="G4" s="585" t="s">
        <v>75</v>
      </c>
    </row>
    <row r="5" spans="1:7" ht="36">
      <c r="B5" s="576"/>
      <c r="C5" s="576"/>
      <c r="D5" s="238" t="s">
        <v>73</v>
      </c>
      <c r="E5" s="238" t="s">
        <v>74</v>
      </c>
      <c r="F5" s="238" t="s">
        <v>77</v>
      </c>
      <c r="G5" s="586"/>
    </row>
    <row r="6" spans="1:7" ht="35.65" customHeight="1">
      <c r="B6" s="576" t="s">
        <v>63</v>
      </c>
      <c r="C6" s="576"/>
      <c r="D6" s="195">
        <f>仮説検証費11[[#Totals],[助成事業に
要する経費
（税込）]]</f>
        <v>0</v>
      </c>
      <c r="E6" s="195">
        <f>仮説検証費11[[#Totals],[助成対象経費
(A)×(B)
（税抜）]]</f>
        <v>0</v>
      </c>
      <c r="F6" s="195">
        <f>ROUNDDOWN(E6*1/2,-3)</f>
        <v>0</v>
      </c>
      <c r="G6" s="199"/>
    </row>
    <row r="7" spans="1:7" ht="35.65" customHeight="1">
      <c r="B7" s="576" t="s">
        <v>64</v>
      </c>
      <c r="C7" s="576" t="s">
        <v>64</v>
      </c>
      <c r="D7" s="195">
        <f>設備等導入費13[[#Totals],[助成事業に
要する経費
（税込）]]</f>
        <v>0</v>
      </c>
      <c r="E7" s="195">
        <f>設備等導入費13[[#Totals],[助成対象経費
(B)×ﾘｰｽ月数×(A)
（税抜）]]</f>
        <v>0</v>
      </c>
      <c r="F7" s="195">
        <f t="shared" ref="F7:F13" si="0">ROUNDDOWN(E7*1/2,-3)</f>
        <v>0</v>
      </c>
      <c r="G7" s="199"/>
    </row>
    <row r="8" spans="1:7" ht="35.65" customHeight="1">
      <c r="B8" s="576" t="s">
        <v>65</v>
      </c>
      <c r="C8" s="576" t="s">
        <v>65</v>
      </c>
      <c r="D8" s="195">
        <f>テストマーケティング費14[[#Totals],[助成事業に
要する経費
（税込）]]</f>
        <v>0</v>
      </c>
      <c r="E8" s="195">
        <f>テストマーケティング費14[[#Totals],[助成対象経費
(B)×(A)
（税抜）]]</f>
        <v>0</v>
      </c>
      <c r="F8" s="195">
        <f t="shared" si="0"/>
        <v>0</v>
      </c>
      <c r="G8" s="199"/>
    </row>
    <row r="9" spans="1:7" ht="35.65" customHeight="1">
      <c r="B9" s="576" t="s">
        <v>91</v>
      </c>
      <c r="C9" s="576" t="s">
        <v>66</v>
      </c>
      <c r="D9" s="195">
        <f>委託外注費15[[#Totals],[助成事業に
要する経費
（税込）]]</f>
        <v>0</v>
      </c>
      <c r="E9" s="195">
        <f>委託外注費15[[#Totals],[助成対象経費
(A)×(B)
（税抜）]]</f>
        <v>0</v>
      </c>
      <c r="F9" s="195">
        <f t="shared" si="0"/>
        <v>0</v>
      </c>
      <c r="G9" s="199"/>
    </row>
    <row r="10" spans="1:7" ht="35.65" customHeight="1">
      <c r="B10" s="576" t="s">
        <v>66</v>
      </c>
      <c r="C10" s="576" t="s">
        <v>67</v>
      </c>
      <c r="D10" s="195">
        <f>原材料・副資材費16[[#Totals],[助成事業に
要する経費
（税込）]]</f>
        <v>0</v>
      </c>
      <c r="E10" s="195">
        <f>原材料・副資材費16[[#Totals],[助成対象経費
(A)×(B)
（税抜）]]</f>
        <v>0</v>
      </c>
      <c r="F10" s="195">
        <f t="shared" si="0"/>
        <v>0</v>
      </c>
      <c r="G10" s="199"/>
    </row>
    <row r="11" spans="1:7" ht="35.65" customHeight="1">
      <c r="B11" s="576" t="s">
        <v>92</v>
      </c>
      <c r="C11" s="576" t="s">
        <v>68</v>
      </c>
      <c r="D11" s="195">
        <f>展示会等参加費17[[#Totals],[助成事業に
要する経費
（税込）]]</f>
        <v>0</v>
      </c>
      <c r="E11" s="195">
        <f>展示会等参加費17[[#Totals],[助成
対象経費
(A)×(B)]]</f>
        <v>0</v>
      </c>
      <c r="F11" s="195">
        <f t="shared" si="0"/>
        <v>0</v>
      </c>
      <c r="G11" s="199"/>
    </row>
    <row r="12" spans="1:7" ht="35.65" customHeight="1">
      <c r="B12" s="576" t="s">
        <v>68</v>
      </c>
      <c r="C12" s="576" t="s">
        <v>69</v>
      </c>
      <c r="D12" s="195">
        <f>広告費_18[[#Totals],[助成事業に
要する経費
（税込）]]</f>
        <v>0</v>
      </c>
      <c r="E12" s="195">
        <f>広告費_18[[#Totals],[助成対象経費
(A)×(B)
（税抜）]]</f>
        <v>0</v>
      </c>
      <c r="F12" s="195">
        <f t="shared" si="0"/>
        <v>0</v>
      </c>
      <c r="G12" s="199"/>
    </row>
    <row r="13" spans="1:7" ht="35.65" customHeight="1">
      <c r="B13" s="576" t="s">
        <v>69</v>
      </c>
      <c r="C13" s="576" t="s">
        <v>70</v>
      </c>
      <c r="D13" s="195">
        <f>ECサイト出店19[[#Totals],[助成事業に
要する経費
（税込）]]</f>
        <v>0</v>
      </c>
      <c r="E13" s="195">
        <f>ECサイト出店19[[#Totals],[助成対象経費
（税抜）]]</f>
        <v>0</v>
      </c>
      <c r="F13" s="195">
        <f t="shared" si="0"/>
        <v>0</v>
      </c>
      <c r="G13" s="200"/>
    </row>
    <row r="14" spans="1:7" ht="35.65" customHeight="1">
      <c r="B14" s="576" t="s">
        <v>70</v>
      </c>
      <c r="C14" s="576" t="s">
        <v>78</v>
      </c>
      <c r="D14" s="195">
        <f>直接人件費役社20[[#Totals],[助成事業に
要する経費]]+'【SU】8-9直接人件費'!H29</f>
        <v>0</v>
      </c>
      <c r="E14" s="195">
        <f>直接人件費役社20[[#Totals],[助成対象経費
(A)×(B)]]+'【SU】8-9直接人件費'!H29</f>
        <v>0</v>
      </c>
      <c r="F14" s="195">
        <f>MIN(ROUNDDOWN(E14*1/2,-3),6000000)</f>
        <v>0</v>
      </c>
      <c r="G14" s="200" t="s">
        <v>246</v>
      </c>
    </row>
    <row r="15" spans="1:7" ht="35.65" customHeight="1">
      <c r="B15" s="576" t="s">
        <v>249</v>
      </c>
      <c r="C15" s="576"/>
      <c r="D15" s="196"/>
      <c r="E15" s="577"/>
      <c r="F15" s="578"/>
      <c r="G15" s="579"/>
    </row>
    <row r="16" spans="1:7" ht="35.65" customHeight="1">
      <c r="B16" s="576" t="s">
        <v>248</v>
      </c>
      <c r="C16" s="576" t="s">
        <v>79</v>
      </c>
      <c r="D16" s="195">
        <f>SUM(D6:D15)</f>
        <v>0</v>
      </c>
      <c r="E16" s="195">
        <f>SUM(E6:E14)</f>
        <v>0</v>
      </c>
      <c r="F16" s="195">
        <f>IF(SUM(F6:F14)&gt;15000000,15000000,SUM(F6:F14))</f>
        <v>0</v>
      </c>
      <c r="G16" s="199"/>
    </row>
    <row r="18" spans="1:7" ht="19.5">
      <c r="A18" s="194" t="s">
        <v>80</v>
      </c>
      <c r="C18" s="31"/>
      <c r="F18" s="30" t="s">
        <v>76</v>
      </c>
    </row>
    <row r="19" spans="1:7" ht="34.15" customHeight="1">
      <c r="B19" s="175"/>
      <c r="C19" s="240" t="s">
        <v>82</v>
      </c>
      <c r="D19" s="240" t="s">
        <v>88</v>
      </c>
      <c r="E19" s="240" t="s">
        <v>89</v>
      </c>
      <c r="F19" s="240" t="s">
        <v>90</v>
      </c>
    </row>
    <row r="20" spans="1:7" ht="34.15" customHeight="1">
      <c r="B20" s="587" t="s">
        <v>81</v>
      </c>
      <c r="C20" s="240" t="s">
        <v>83</v>
      </c>
      <c r="D20" s="197"/>
      <c r="E20" s="235"/>
      <c r="F20" s="235"/>
    </row>
    <row r="21" spans="1:7" ht="34.15" customHeight="1">
      <c r="B21" s="587"/>
      <c r="C21" s="240" t="s">
        <v>84</v>
      </c>
      <c r="D21" s="197"/>
      <c r="E21" s="235"/>
      <c r="F21" s="235"/>
    </row>
    <row r="22" spans="1:7" ht="34.15" customHeight="1">
      <c r="B22" s="587"/>
      <c r="C22" s="240" t="s">
        <v>85</v>
      </c>
      <c r="D22" s="197"/>
      <c r="E22" s="235"/>
      <c r="F22" s="235"/>
    </row>
    <row r="23" spans="1:7" ht="34.15" customHeight="1">
      <c r="B23" s="587"/>
      <c r="C23" s="240" t="s">
        <v>86</v>
      </c>
      <c r="D23" s="197"/>
      <c r="E23" s="235"/>
      <c r="F23" s="235"/>
    </row>
    <row r="24" spans="1:7" ht="34.15" customHeight="1">
      <c r="B24" s="587"/>
      <c r="C24" s="582" t="s">
        <v>87</v>
      </c>
      <c r="D24" s="197"/>
      <c r="E24" s="235"/>
      <c r="F24" s="235"/>
    </row>
    <row r="25" spans="1:7" ht="34.15" customHeight="1">
      <c r="B25" s="587"/>
      <c r="C25" s="583"/>
      <c r="D25" s="197"/>
      <c r="E25" s="235"/>
      <c r="F25" s="235"/>
    </row>
    <row r="26" spans="1:7" ht="34.15" customHeight="1">
      <c r="B26" s="587"/>
      <c r="C26" s="584"/>
      <c r="D26" s="197"/>
      <c r="E26" s="235"/>
      <c r="F26" s="235"/>
    </row>
    <row r="27" spans="1:7" ht="34.15" customHeight="1">
      <c r="B27" s="576" t="s">
        <v>101</v>
      </c>
      <c r="C27" s="576"/>
      <c r="D27" s="198">
        <f>SUM(D20:D26)</f>
        <v>0</v>
      </c>
      <c r="E27" s="580"/>
      <c r="F27" s="581"/>
    </row>
    <row r="30" spans="1:7" ht="36.6" customHeight="1">
      <c r="B30" s="234" t="s">
        <v>99</v>
      </c>
      <c r="C30" s="569" t="s">
        <v>97</v>
      </c>
      <c r="D30" s="569"/>
      <c r="E30" s="569"/>
      <c r="F30" s="569"/>
      <c r="G30" s="569"/>
    </row>
    <row r="31" spans="1:7" ht="36.6" customHeight="1">
      <c r="B31" s="234" t="s">
        <v>93</v>
      </c>
      <c r="C31" s="569" t="s">
        <v>276</v>
      </c>
      <c r="D31" s="569"/>
      <c r="E31" s="569"/>
      <c r="F31" s="569"/>
      <c r="G31" s="569"/>
    </row>
    <row r="32" spans="1:7" ht="36.6" customHeight="1">
      <c r="B32" s="234" t="s">
        <v>94</v>
      </c>
      <c r="C32" s="569" t="s">
        <v>275</v>
      </c>
      <c r="D32" s="569"/>
      <c r="E32" s="569"/>
      <c r="F32" s="569"/>
      <c r="G32" s="569"/>
    </row>
    <row r="33" spans="2:7" ht="36.6" customHeight="1">
      <c r="B33" s="234" t="s">
        <v>95</v>
      </c>
      <c r="C33" s="569" t="s">
        <v>247</v>
      </c>
      <c r="D33" s="569"/>
      <c r="E33" s="569"/>
      <c r="F33" s="569"/>
      <c r="G33" s="569"/>
    </row>
    <row r="34" spans="2:7" ht="36.6" customHeight="1">
      <c r="B34" s="234" t="s">
        <v>96</v>
      </c>
      <c r="C34" s="569" t="s">
        <v>98</v>
      </c>
      <c r="D34" s="569"/>
      <c r="E34" s="569"/>
      <c r="F34" s="569"/>
      <c r="G34" s="569"/>
    </row>
  </sheetData>
  <mergeCells count="23">
    <mergeCell ref="B9:C9"/>
    <mergeCell ref="B4:C5"/>
    <mergeCell ref="G4:G5"/>
    <mergeCell ref="B6:C6"/>
    <mergeCell ref="B7:C7"/>
    <mergeCell ref="B8:C8"/>
    <mergeCell ref="B10:C10"/>
    <mergeCell ref="B11:C11"/>
    <mergeCell ref="B12:C12"/>
    <mergeCell ref="B13:C13"/>
    <mergeCell ref="B14:C14"/>
    <mergeCell ref="E15:G15"/>
    <mergeCell ref="B16:C16"/>
    <mergeCell ref="B20:B26"/>
    <mergeCell ref="C24:C26"/>
    <mergeCell ref="B27:C27"/>
    <mergeCell ref="E27:F27"/>
    <mergeCell ref="B15:C15"/>
    <mergeCell ref="C30:G30"/>
    <mergeCell ref="C31:G31"/>
    <mergeCell ref="C32:G32"/>
    <mergeCell ref="C33:G33"/>
    <mergeCell ref="C34:G34"/>
  </mergeCells>
  <phoneticPr fontId="4"/>
  <conditionalFormatting sqref="D16">
    <cfRule type="expression" dxfId="4" priority="2">
      <formula>D16&lt;&gt;D27</formula>
    </cfRule>
  </conditionalFormatting>
  <conditionalFormatting sqref="D27">
    <cfRule type="expression" dxfId="3" priority="1">
      <formula>$D$16&lt;&gt;$D$27</formula>
    </cfRule>
  </conditionalFormatting>
  <dataValidations count="2">
    <dataValidation type="list" allowBlank="1" showInputMessage="1" showErrorMessage="1" sqref="F22:F26" xr:uid="{0E7FEBFC-31A1-4176-BC6E-36861DF57DDF}">
      <formula1>"調達済,内諾済,折衝中,相談前"</formula1>
    </dataValidation>
    <dataValidation type="list" allowBlank="1" showInputMessage="1" showErrorMessage="1" sqref="F20:F21" xr:uid="{22C51F35-4EFC-49C6-A916-8298624054D3}">
      <formula1>"確保済,確保予定"</formula1>
    </dataValidation>
  </dataValidations>
  <pageMargins left="0.7" right="0.7" top="0.75" bottom="0.75" header="0.3" footer="0.3"/>
  <pageSetup paperSize="9" scale="60"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DAD5-9851-4DC3-B99C-75FD486C3D12}">
  <sheetPr>
    <tabColor theme="9" tint="0.79998168889431442"/>
  </sheetPr>
  <dimension ref="A1:J21"/>
  <sheetViews>
    <sheetView view="pageBreakPreview" zoomScale="80" zoomScaleNormal="100" zoomScaleSheetLayoutView="80" workbookViewId="0">
      <selection activeCell="X22" sqref="X22"/>
    </sheetView>
  </sheetViews>
  <sheetFormatPr defaultColWidth="4.75" defaultRowHeight="18.75"/>
  <cols>
    <col min="1" max="1" width="10.125" style="21" customWidth="1"/>
    <col min="2" max="2" width="21.125" style="21" customWidth="1"/>
    <col min="3" max="3" width="22" style="21" customWidth="1"/>
    <col min="4" max="4" width="5.75" style="21" customWidth="1"/>
    <col min="5" max="5" width="6.25" style="21" customWidth="1"/>
    <col min="6" max="6" width="13.75" style="21" customWidth="1"/>
    <col min="7" max="7" width="19.25" style="21" customWidth="1"/>
    <col min="8" max="8" width="16.125" style="21" customWidth="1"/>
    <col min="9" max="9" width="19.25" style="21" customWidth="1"/>
    <col min="10" max="10" width="4" style="21" bestFit="1" customWidth="1"/>
    <col min="11" max="16384" width="4.75" style="21"/>
  </cols>
  <sheetData>
    <row r="1" spans="1:10" ht="30" customHeight="1">
      <c r="A1" s="54" t="s">
        <v>131</v>
      </c>
    </row>
    <row r="2" spans="1:10" ht="30" customHeight="1">
      <c r="A2" s="54" t="s">
        <v>463</v>
      </c>
    </row>
    <row r="3" spans="1:10">
      <c r="A3" s="35"/>
      <c r="B3" s="588"/>
      <c r="C3" s="589"/>
      <c r="D3" s="589"/>
      <c r="E3" s="589"/>
      <c r="F3" s="589"/>
      <c r="G3" s="589"/>
      <c r="H3" s="589"/>
      <c r="I3" s="37" t="s">
        <v>103</v>
      </c>
      <c r="J3" s="36"/>
    </row>
    <row r="4" spans="1:10" ht="49.5">
      <c r="A4" s="48" t="s">
        <v>104</v>
      </c>
      <c r="B4" s="48" t="s">
        <v>105</v>
      </c>
      <c r="C4" s="48" t="s">
        <v>106</v>
      </c>
      <c r="D4" s="48" t="s">
        <v>107</v>
      </c>
      <c r="E4" s="49" t="s">
        <v>108</v>
      </c>
      <c r="F4" s="48" t="s">
        <v>109</v>
      </c>
      <c r="G4" s="48" t="s">
        <v>110</v>
      </c>
      <c r="H4" s="48" t="s">
        <v>111</v>
      </c>
      <c r="I4" s="48" t="s">
        <v>128</v>
      </c>
      <c r="J4" s="203" t="s">
        <v>112</v>
      </c>
    </row>
    <row r="5" spans="1:10" ht="33.6" customHeight="1">
      <c r="A5" s="50" t="s">
        <v>113</v>
      </c>
      <c r="B5" s="38"/>
      <c r="C5" s="38"/>
      <c r="D5" s="39"/>
      <c r="E5" s="40"/>
      <c r="F5" s="41"/>
      <c r="G5" s="42">
        <f>ROUNDDOWN(仮説検証費11[[#This Row],[助成対象経費
(A)×(B)
（税抜）]]*1.1,0)</f>
        <v>0</v>
      </c>
      <c r="H5" s="42">
        <f>仮説検証費11[[#This Row],[数量
(A)]]*仮説検証費11[[#This Row],[単価(B)
（税抜）]]</f>
        <v>0</v>
      </c>
      <c r="I5" s="38"/>
      <c r="J5"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6" spans="1:10" ht="33.6" customHeight="1">
      <c r="A6" s="50" t="s">
        <v>114</v>
      </c>
      <c r="B6" s="38"/>
      <c r="C6" s="38"/>
      <c r="D6" s="39"/>
      <c r="E6" s="40"/>
      <c r="F6" s="41"/>
      <c r="G6" s="42">
        <f>ROUNDDOWN(仮説検証費11[[#This Row],[助成対象経費
(A)×(B)
（税抜）]]*1.1,0)</f>
        <v>0</v>
      </c>
      <c r="H6" s="42">
        <f>仮説検証費11[[#This Row],[数量
(A)]]*仮説検証費11[[#This Row],[単価(B)
（税抜）]]</f>
        <v>0</v>
      </c>
      <c r="I6" s="38"/>
      <c r="J6"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7" spans="1:10" ht="33.6" customHeight="1">
      <c r="A7" s="50" t="s">
        <v>115</v>
      </c>
      <c r="B7" s="38"/>
      <c r="C7" s="38"/>
      <c r="D7" s="39"/>
      <c r="E7" s="40"/>
      <c r="F7" s="41"/>
      <c r="G7" s="42">
        <f>ROUNDDOWN(仮説検証費11[[#This Row],[助成対象経費
(A)×(B)
（税抜）]]*1.1,0)</f>
        <v>0</v>
      </c>
      <c r="H7" s="42">
        <f>仮説検証費11[[#This Row],[数量
(A)]]*仮説検証費11[[#This Row],[単価(B)
（税抜）]]</f>
        <v>0</v>
      </c>
      <c r="I7" s="38"/>
      <c r="J7"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8" spans="1:10" ht="33.6" customHeight="1">
      <c r="A8" s="50" t="s">
        <v>116</v>
      </c>
      <c r="B8" s="38"/>
      <c r="C8" s="38"/>
      <c r="D8" s="39"/>
      <c r="E8" s="40"/>
      <c r="F8" s="41"/>
      <c r="G8" s="42">
        <f>ROUNDDOWN(仮説検証費11[[#This Row],[助成対象経費
(A)×(B)
（税抜）]]*1.1,0)</f>
        <v>0</v>
      </c>
      <c r="H8" s="42">
        <f>仮説検証費11[[#This Row],[数量
(A)]]*仮説検証費11[[#This Row],[単価(B)
（税抜）]]</f>
        <v>0</v>
      </c>
      <c r="I8" s="38"/>
      <c r="J8"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9" spans="1:10" ht="33.6" customHeight="1">
      <c r="A9" s="50" t="s">
        <v>117</v>
      </c>
      <c r="B9" s="38"/>
      <c r="C9" s="38"/>
      <c r="D9" s="39"/>
      <c r="E9" s="40"/>
      <c r="F9" s="41"/>
      <c r="G9" s="42">
        <f>ROUNDDOWN(仮説検証費11[[#This Row],[助成対象経費
(A)×(B)
（税抜）]]*1.1,0)</f>
        <v>0</v>
      </c>
      <c r="H9" s="42">
        <f>仮説検証費11[[#This Row],[数量
(A)]]*仮説検証費11[[#This Row],[単価(B)
（税抜）]]</f>
        <v>0</v>
      </c>
      <c r="I9" s="38"/>
      <c r="J9"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10" spans="1:10" ht="33.6" customHeight="1">
      <c r="A10" s="50" t="s">
        <v>118</v>
      </c>
      <c r="B10" s="38"/>
      <c r="C10" s="38"/>
      <c r="D10" s="39"/>
      <c r="E10" s="40"/>
      <c r="F10" s="41"/>
      <c r="G10" s="42">
        <f>ROUNDDOWN(仮説検証費11[[#This Row],[助成対象経費
(A)×(B)
（税抜）]]*1.1,0)</f>
        <v>0</v>
      </c>
      <c r="H10" s="42">
        <f>仮説検証費11[[#This Row],[数量
(A)]]*仮説検証費11[[#This Row],[単価(B)
（税抜）]]</f>
        <v>0</v>
      </c>
      <c r="I10" s="38"/>
      <c r="J10"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11" spans="1:10" ht="33.6" customHeight="1">
      <c r="A11" s="50" t="s">
        <v>119</v>
      </c>
      <c r="B11" s="38"/>
      <c r="C11" s="38"/>
      <c r="D11" s="39"/>
      <c r="E11" s="40"/>
      <c r="F11" s="41"/>
      <c r="G11" s="42">
        <f>ROUNDDOWN(仮説検証費11[[#This Row],[助成対象経費
(A)×(B)
（税抜）]]*1.1,0)</f>
        <v>0</v>
      </c>
      <c r="H11" s="42">
        <f>仮説検証費11[[#This Row],[数量
(A)]]*仮説検証費11[[#This Row],[単価(B)
（税抜）]]</f>
        <v>0</v>
      </c>
      <c r="I11" s="38"/>
      <c r="J11"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12" spans="1:10" ht="33.6" customHeight="1">
      <c r="A12" s="50" t="s">
        <v>120</v>
      </c>
      <c r="B12" s="38"/>
      <c r="C12" s="38"/>
      <c r="D12" s="39"/>
      <c r="E12" s="40"/>
      <c r="F12" s="41"/>
      <c r="G12" s="42">
        <f>ROUNDDOWN(仮説検証費11[[#This Row],[助成対象経費
(A)×(B)
（税抜）]]*1.1,0)</f>
        <v>0</v>
      </c>
      <c r="H12" s="42">
        <f>仮説検証費11[[#This Row],[数量
(A)]]*仮説検証費11[[#This Row],[単価(B)
（税抜）]]</f>
        <v>0</v>
      </c>
      <c r="I12" s="38"/>
      <c r="J12"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13" spans="1:10" ht="33.6" customHeight="1">
      <c r="A13" s="50" t="s">
        <v>121</v>
      </c>
      <c r="B13" s="38"/>
      <c r="C13" s="38"/>
      <c r="D13" s="39"/>
      <c r="E13" s="44"/>
      <c r="F13" s="41"/>
      <c r="G13" s="42">
        <f>ROUNDDOWN(仮説検証費11[[#This Row],[助成対象経費
(A)×(B)
（税抜）]]*1.1,0)</f>
        <v>0</v>
      </c>
      <c r="H13" s="42">
        <f>仮説検証費11[[#This Row],[数量
(A)]]*仮説検証費11[[#This Row],[単価(B)
（税抜）]]</f>
        <v>0</v>
      </c>
      <c r="I13" s="38"/>
      <c r="J13"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14" spans="1:10" ht="33.6" customHeight="1">
      <c r="A14" s="50" t="s">
        <v>122</v>
      </c>
      <c r="B14" s="38"/>
      <c r="C14" s="38"/>
      <c r="D14" s="39"/>
      <c r="E14" s="44"/>
      <c r="F14" s="41"/>
      <c r="G14" s="42">
        <f>ROUNDDOWN(仮説検証費11[[#This Row],[助成対象経費
(A)×(B)
（税抜）]]*1.1,0)</f>
        <v>0</v>
      </c>
      <c r="H14" s="42">
        <f>仮説検証費11[[#This Row],[数量
(A)]]*仮説検証費11[[#This Row],[単価(B)
（税抜）]]</f>
        <v>0</v>
      </c>
      <c r="I14" s="38"/>
      <c r="J14"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15" spans="1:10" ht="33.6" customHeight="1">
      <c r="A15" s="50" t="s">
        <v>123</v>
      </c>
      <c r="B15" s="38"/>
      <c r="C15" s="38"/>
      <c r="D15" s="39"/>
      <c r="E15" s="44"/>
      <c r="F15" s="41"/>
      <c r="G15" s="42">
        <f>ROUNDDOWN(仮説検証費11[[#This Row],[助成対象経費
(A)×(B)
（税抜）]]*1.1,0)</f>
        <v>0</v>
      </c>
      <c r="H15" s="42">
        <f>仮説検証費11[[#This Row],[数量
(A)]]*仮説検証費11[[#This Row],[単価(B)
（税抜）]]</f>
        <v>0</v>
      </c>
      <c r="I15" s="38"/>
      <c r="J15"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16" spans="1:10" ht="33.6" customHeight="1">
      <c r="A16" s="50" t="s">
        <v>124</v>
      </c>
      <c r="B16" s="38"/>
      <c r="C16" s="38"/>
      <c r="D16" s="39"/>
      <c r="E16" s="40"/>
      <c r="F16" s="41"/>
      <c r="G16" s="42">
        <f>ROUNDDOWN(仮説検証費11[[#This Row],[助成対象経費
(A)×(B)
（税抜）]]*1.1,0)</f>
        <v>0</v>
      </c>
      <c r="H16" s="42">
        <f>仮説検証費11[[#This Row],[数量
(A)]]*仮説検証費11[[#This Row],[単価(B)
（税抜）]]</f>
        <v>0</v>
      </c>
      <c r="I16" s="38"/>
      <c r="J16"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17" spans="1:10" ht="33.6" customHeight="1">
      <c r="A17" s="50" t="s">
        <v>125</v>
      </c>
      <c r="B17" s="38"/>
      <c r="C17" s="38"/>
      <c r="D17" s="39"/>
      <c r="E17" s="40"/>
      <c r="F17" s="41"/>
      <c r="G17" s="42">
        <f>ROUNDDOWN(仮説検証費11[[#This Row],[助成対象経費
(A)×(B)
（税抜）]]*1.1,0)</f>
        <v>0</v>
      </c>
      <c r="H17" s="42">
        <f>仮説検証費11[[#This Row],[数量
(A)]]*仮説検証費11[[#This Row],[単価(B)
（税抜）]]</f>
        <v>0</v>
      </c>
      <c r="I17" s="38"/>
      <c r="J17"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18" spans="1:10" ht="33.6" customHeight="1">
      <c r="A18" s="50" t="s">
        <v>126</v>
      </c>
      <c r="B18" s="38"/>
      <c r="C18" s="38"/>
      <c r="D18" s="39"/>
      <c r="E18" s="40"/>
      <c r="F18" s="41"/>
      <c r="G18" s="42">
        <f>ROUNDDOWN(仮説検証費11[[#This Row],[助成対象経費
(A)×(B)
（税抜）]]*1.1,0)</f>
        <v>0</v>
      </c>
      <c r="H18" s="42">
        <f>仮説検証費11[[#This Row],[数量
(A)]]*仮説検証費11[[#This Row],[単価(B)
（税抜）]]</f>
        <v>0</v>
      </c>
      <c r="I18" s="38"/>
      <c r="J18"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19" spans="1:10" ht="33.6" customHeight="1">
      <c r="A19" s="50" t="s">
        <v>127</v>
      </c>
      <c r="B19" s="38"/>
      <c r="C19" s="38"/>
      <c r="D19" s="39"/>
      <c r="E19" s="40"/>
      <c r="F19" s="41"/>
      <c r="G19" s="42">
        <f>ROUNDDOWN(仮説検証費11[[#This Row],[助成対象経費
(A)×(B)
（税抜）]]*1.1,0)</f>
        <v>0</v>
      </c>
      <c r="H19" s="42">
        <f>仮説検証費11[[#This Row],[数量
(A)]]*仮説検証費11[[#This Row],[単価(B)
（税抜）]]</f>
        <v>0</v>
      </c>
      <c r="I19" s="38"/>
      <c r="J19" s="43" t="str">
        <f>IF(OR(AND(仮説検証費11[[#This Row],[件　名]]="",仮説検証費11[[#This Row],[内　容
仕　様]]="",仮説検証費11[[#This Row],[数量
(A)]]="",仮説検証費11[[#This Row],[単位]]="",仮説検証費11[[#This Row],[単価(B)
（税抜）]]="",仮説検証費11[[#This Row],[委託先
（予定）]]=""),
          AND(仮説検証費11[[#This Row],[件　名]]&lt;&gt;"",仮説検証費11[[#This Row],[内　容
仕　様]]&lt;&gt;"",仮説検証費11[[#This Row],[数量
(A)]]&lt;&gt;"",仮説検証費11[[#This Row],[単位]]&lt;&gt;"",仮説検証費11[[#This Row],[単価(B)
（税抜）]]&lt;&gt;"",仮説検証費11[[#This Row],[委託先
（予定）]]&lt;&gt;"")),
    "",
    "←全ての項目を入力してください。")</f>
        <v/>
      </c>
    </row>
    <row r="20" spans="1:10" ht="33.6" customHeight="1">
      <c r="A20" s="51"/>
      <c r="B20" s="52"/>
      <c r="C20" s="52"/>
      <c r="D20" s="52"/>
      <c r="E20" s="52"/>
      <c r="F20" s="201" t="s">
        <v>129</v>
      </c>
      <c r="G20" s="202">
        <f>SUBTOTAL(109,仮説検証費11[助成事業に
要する経費
（税込）])</f>
        <v>0</v>
      </c>
      <c r="H20" s="202">
        <f>SUBTOTAL(109,仮説検証費11[助成対象経費
(A)×(B)
（税抜）])</f>
        <v>0</v>
      </c>
      <c r="I20" s="46"/>
      <c r="J20" s="47"/>
    </row>
    <row r="21" spans="1:10">
      <c r="A21" s="35"/>
      <c r="B21" s="35"/>
      <c r="C21" s="35"/>
      <c r="D21" s="35"/>
      <c r="E21" s="35"/>
      <c r="F21" s="35"/>
      <c r="G21" s="35"/>
      <c r="H21" s="35"/>
      <c r="I21" s="35"/>
      <c r="J21" s="36"/>
    </row>
  </sheetData>
  <mergeCells count="1">
    <mergeCell ref="B3:H3"/>
  </mergeCells>
  <phoneticPr fontId="4"/>
  <conditionalFormatting sqref="B5:F19 I5:I19">
    <cfRule type="expression" dxfId="2" priority="1">
      <formula>AND(OR($B5&lt;&gt;"",$C5&lt;&gt;"",#REF!&lt;&gt;"",$D5&lt;&gt;"",$E5&lt;&gt;"",$F5&lt;&gt;""),B5="")</formula>
    </cfRule>
  </conditionalFormatting>
  <dataValidations count="5">
    <dataValidation allowBlank="1" showInputMessage="1" showErrorMessage="1" promptTitle="委託先企業名を記載してください" prompt="未定等不明確の場合は、 申請時点の候補先を記入。_x000a_委託先は、自社と資本関係、役員または従業員の兼務、自社の代表者３親等以内の親族による経営ではないこと。_x000a_" sqref="I5" xr:uid="{E9D9C9AD-0A69-4C20-B790-8B8D73DEB6CA}"/>
    <dataValidation allowBlank="1" showInputMessage="1" showErrorMessage="1" promptTitle="委託先企業名を記載してください" prompt="未定等不明確の場合は、 申請時点の候補先を記入してください。_x000a_委託・外注先は、自社と資本関係、役員または従業員の兼務、自社の代表者３親等以内の親族による経営ではない。_x000a_" sqref="I6:I19" xr:uid="{0A44D664-D75E-4982-82A5-718A90083227}"/>
    <dataValidation allowBlank="1" showErrorMessage="1" sqref="C5:D19" xr:uid="{028C871C-8C22-49FC-B677-B89AEC519D8F}"/>
    <dataValidation type="custom" allowBlank="1" showInputMessage="1" showErrorMessage="1" sqref="J5:J19" xr:uid="{2674DC4A-A267-473F-9FB0-93F6EF623718}">
      <formula1>ISERROR(FIND(CHAR(10),J5))</formula1>
    </dataValidation>
    <dataValidation imeMode="halfAlpha" allowBlank="1" showInputMessage="1" showErrorMessage="1" sqref="F5:F19" xr:uid="{BE82CBE2-B89A-4088-BA8A-EF99B8316F8C}"/>
  </dataValidations>
  <pageMargins left="0.7" right="0.7" top="0.75" bottom="0.75" header="0.3" footer="0.3"/>
  <pageSetup paperSize="9" scale="58" orientation="portrait" horizontalDpi="1200" verticalDpi="120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DC55-A6D8-466C-BACC-1C1C20BAA14B}">
  <sheetPr>
    <tabColor theme="9" tint="0.79998168889431442"/>
  </sheetPr>
  <dimension ref="A1:L20"/>
  <sheetViews>
    <sheetView view="pageBreakPreview" zoomScale="80" zoomScaleNormal="100" zoomScaleSheetLayoutView="80" workbookViewId="0">
      <selection activeCell="I19" sqref="I19"/>
    </sheetView>
  </sheetViews>
  <sheetFormatPr defaultRowHeight="18.75"/>
  <cols>
    <col min="2" max="2" width="21.5" customWidth="1"/>
    <col min="3" max="3" width="20.125" customWidth="1"/>
    <col min="4" max="4" width="11.5" customWidth="1"/>
    <col min="5" max="5" width="8.75" style="86"/>
    <col min="7" max="7" width="4.5" bestFit="1" customWidth="1"/>
    <col min="8" max="8" width="20.5" customWidth="1"/>
    <col min="9" max="10" width="17.125" customWidth="1"/>
    <col min="11" max="11" width="16.25" customWidth="1"/>
    <col min="12" max="12" width="3.625" bestFit="1" customWidth="1"/>
  </cols>
  <sheetData>
    <row r="1" spans="1:12" s="21" customFormat="1" ht="19.5">
      <c r="A1" s="54" t="s">
        <v>462</v>
      </c>
      <c r="E1" s="84"/>
    </row>
    <row r="2" spans="1:12">
      <c r="A2" s="590" t="s">
        <v>132</v>
      </c>
      <c r="B2" s="590"/>
      <c r="C2" s="590"/>
      <c r="D2" s="590"/>
      <c r="E2" s="590"/>
      <c r="F2" s="590"/>
      <c r="G2" s="590"/>
      <c r="H2" s="590"/>
      <c r="I2" s="590"/>
      <c r="J2" s="590"/>
      <c r="K2" s="55"/>
      <c r="L2" s="56"/>
    </row>
    <row r="3" spans="1:12">
      <c r="A3" s="590"/>
      <c r="B3" s="590"/>
      <c r="C3" s="590"/>
      <c r="D3" s="590"/>
      <c r="E3" s="590"/>
      <c r="F3" s="590"/>
      <c r="G3" s="590"/>
      <c r="H3" s="590"/>
      <c r="I3" s="590"/>
      <c r="J3" s="76"/>
      <c r="K3" s="77" t="s">
        <v>103</v>
      </c>
      <c r="L3" s="243"/>
    </row>
    <row r="4" spans="1:12" ht="63.6" customHeight="1">
      <c r="A4" s="66" t="s">
        <v>104</v>
      </c>
      <c r="B4" s="87" t="s">
        <v>133</v>
      </c>
      <c r="C4" s="87" t="s">
        <v>134</v>
      </c>
      <c r="D4" s="87" t="s">
        <v>135</v>
      </c>
      <c r="E4" s="88" t="s">
        <v>270</v>
      </c>
      <c r="F4" s="88" t="s">
        <v>136</v>
      </c>
      <c r="G4" s="89" t="s">
        <v>137</v>
      </c>
      <c r="H4" s="87" t="s">
        <v>204</v>
      </c>
      <c r="I4" s="87" t="s">
        <v>138</v>
      </c>
      <c r="J4" s="87" t="s">
        <v>167</v>
      </c>
      <c r="K4" s="87" t="s">
        <v>139</v>
      </c>
      <c r="L4" s="204" t="s">
        <v>140</v>
      </c>
    </row>
    <row r="5" spans="1:12" ht="36.6" customHeight="1">
      <c r="A5" s="90" t="s">
        <v>152</v>
      </c>
      <c r="B5" s="58"/>
      <c r="C5" s="58"/>
      <c r="D5" s="79"/>
      <c r="E5" s="85"/>
      <c r="F5" s="80"/>
      <c r="G5" s="60"/>
      <c r="H5" s="61"/>
      <c r="I5" s="62">
        <f>ROUNDDOWN(設備等導入費13[[#This Row],[助成対象経費
(B)×ﾘｰｽ月数×(A)
（税抜）]]*1.1,0)</f>
        <v>0</v>
      </c>
      <c r="J5"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5" s="58"/>
      <c r="L5"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6" spans="1:12" ht="36.6" customHeight="1">
      <c r="A6" s="90" t="s">
        <v>153</v>
      </c>
      <c r="B6" s="58"/>
      <c r="C6" s="58"/>
      <c r="D6" s="79"/>
      <c r="E6" s="85"/>
      <c r="F6" s="80"/>
      <c r="G6" s="60"/>
      <c r="H6" s="61"/>
      <c r="I6" s="62">
        <f>ROUNDDOWN(設備等導入費13[[#This Row],[助成対象経費
(B)×ﾘｰｽ月数×(A)
（税抜）]]*1.1,0)</f>
        <v>0</v>
      </c>
      <c r="J6"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6" s="58"/>
      <c r="L6"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7" spans="1:12" ht="36.6" customHeight="1">
      <c r="A7" s="90" t="s">
        <v>154</v>
      </c>
      <c r="B7" s="58"/>
      <c r="C7" s="58"/>
      <c r="D7" s="79"/>
      <c r="E7" s="85"/>
      <c r="F7" s="80"/>
      <c r="G7" s="60"/>
      <c r="H7" s="61"/>
      <c r="I7" s="62">
        <f>ROUNDDOWN(設備等導入費13[[#This Row],[助成対象経費
(B)×ﾘｰｽ月数×(A)
（税抜）]]*1.1,0)</f>
        <v>0</v>
      </c>
      <c r="J7"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7" s="58"/>
      <c r="L7"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8" spans="1:12" ht="36.6" customHeight="1">
      <c r="A8" s="90" t="s">
        <v>155</v>
      </c>
      <c r="B8" s="58"/>
      <c r="C8" s="58"/>
      <c r="D8" s="79"/>
      <c r="E8" s="85"/>
      <c r="F8" s="80"/>
      <c r="G8" s="60"/>
      <c r="H8" s="61"/>
      <c r="I8" s="62">
        <f>ROUNDDOWN(設備等導入費13[[#This Row],[助成対象経費
(B)×ﾘｰｽ月数×(A)
（税抜）]]*1.1,0)</f>
        <v>0</v>
      </c>
      <c r="J8"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8" s="58"/>
      <c r="L8"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9" spans="1:12" ht="36.6" customHeight="1">
      <c r="A9" s="90" t="s">
        <v>156</v>
      </c>
      <c r="B9" s="58"/>
      <c r="C9" s="58"/>
      <c r="D9" s="79"/>
      <c r="E9" s="85"/>
      <c r="F9" s="80"/>
      <c r="G9" s="60"/>
      <c r="H9" s="61"/>
      <c r="I9" s="62">
        <f>ROUNDDOWN(設備等導入費13[[#This Row],[助成対象経費
(B)×ﾘｰｽ月数×(A)
（税抜）]]*1.1,0)</f>
        <v>0</v>
      </c>
      <c r="J9"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9" s="58"/>
      <c r="L9"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10" spans="1:12" ht="36.6" customHeight="1">
      <c r="A10" s="90" t="s">
        <v>157</v>
      </c>
      <c r="B10" s="58"/>
      <c r="C10" s="58"/>
      <c r="D10" s="79"/>
      <c r="E10" s="85"/>
      <c r="F10" s="80"/>
      <c r="G10" s="60"/>
      <c r="H10" s="61"/>
      <c r="I10" s="62">
        <f>ROUNDDOWN(設備等導入費13[[#This Row],[助成対象経費
(B)×ﾘｰｽ月数×(A)
（税抜）]]*1.1,0)</f>
        <v>0</v>
      </c>
      <c r="J10"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10" s="58"/>
      <c r="L10"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11" spans="1:12" ht="36.6" customHeight="1">
      <c r="A11" s="90" t="s">
        <v>158</v>
      </c>
      <c r="B11" s="58"/>
      <c r="C11" s="58"/>
      <c r="D11" s="79"/>
      <c r="E11" s="85"/>
      <c r="F11" s="80"/>
      <c r="G11" s="60"/>
      <c r="H11" s="61"/>
      <c r="I11" s="62">
        <f>ROUNDDOWN(設備等導入費13[[#This Row],[助成対象経費
(B)×ﾘｰｽ月数×(A)
（税抜）]]*1.1,0)</f>
        <v>0</v>
      </c>
      <c r="J11"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11" s="58"/>
      <c r="L11"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12" spans="1:12" ht="36.6" customHeight="1">
      <c r="A12" s="90" t="s">
        <v>159</v>
      </c>
      <c r="B12" s="58"/>
      <c r="C12" s="58"/>
      <c r="D12" s="79"/>
      <c r="E12" s="85"/>
      <c r="F12" s="80"/>
      <c r="G12" s="60"/>
      <c r="H12" s="61"/>
      <c r="I12" s="62">
        <f>ROUNDDOWN(設備等導入費13[[#This Row],[助成対象経費
(B)×ﾘｰｽ月数×(A)
（税抜）]]*1.1,0)</f>
        <v>0</v>
      </c>
      <c r="J12"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12" s="58"/>
      <c r="L12"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13" spans="1:12" ht="36.6" customHeight="1">
      <c r="A13" s="90" t="s">
        <v>160</v>
      </c>
      <c r="B13" s="58"/>
      <c r="C13" s="58"/>
      <c r="D13" s="79"/>
      <c r="E13" s="85"/>
      <c r="F13" s="80"/>
      <c r="G13" s="60"/>
      <c r="H13" s="61"/>
      <c r="I13" s="62">
        <f>ROUNDDOWN(設備等導入費13[[#This Row],[助成対象経費
(B)×ﾘｰｽ月数×(A)
（税抜）]]*1.1,0)</f>
        <v>0</v>
      </c>
      <c r="J13"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13" s="58"/>
      <c r="L13"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14" spans="1:12" ht="36.6" customHeight="1">
      <c r="A14" s="90" t="s">
        <v>161</v>
      </c>
      <c r="B14" s="58"/>
      <c r="C14" s="58"/>
      <c r="D14" s="79"/>
      <c r="E14" s="85"/>
      <c r="F14" s="80"/>
      <c r="G14" s="60"/>
      <c r="H14" s="61"/>
      <c r="I14" s="62">
        <f>ROUNDDOWN(設備等導入費13[[#This Row],[助成対象経費
(B)×ﾘｰｽ月数×(A)
（税抜）]]*1.1,0)</f>
        <v>0</v>
      </c>
      <c r="J14"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14" s="58"/>
      <c r="L14"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15" spans="1:12" ht="36.6" customHeight="1">
      <c r="A15" s="90" t="s">
        <v>162</v>
      </c>
      <c r="B15" s="58"/>
      <c r="C15" s="58"/>
      <c r="D15" s="79"/>
      <c r="E15" s="85"/>
      <c r="F15" s="80"/>
      <c r="G15" s="60"/>
      <c r="H15" s="61"/>
      <c r="I15" s="62">
        <f>ROUNDDOWN(設備等導入費13[[#This Row],[助成対象経費
(B)×ﾘｰｽ月数×(A)
（税抜）]]*1.1,0)</f>
        <v>0</v>
      </c>
      <c r="J15"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15" s="58"/>
      <c r="L15"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16" spans="1:12" ht="36.6" customHeight="1">
      <c r="A16" s="90" t="s">
        <v>163</v>
      </c>
      <c r="B16" s="58"/>
      <c r="C16" s="58"/>
      <c r="D16" s="79"/>
      <c r="E16" s="85"/>
      <c r="F16" s="80"/>
      <c r="G16" s="60"/>
      <c r="H16" s="61"/>
      <c r="I16" s="62">
        <f>ROUNDDOWN(設備等導入費13[[#This Row],[助成対象経費
(B)×ﾘｰｽ月数×(A)
（税抜）]]*1.1,0)</f>
        <v>0</v>
      </c>
      <c r="J16"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16" s="58"/>
      <c r="L16"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17" spans="1:12" ht="36.6" customHeight="1">
      <c r="A17" s="90" t="s">
        <v>164</v>
      </c>
      <c r="B17" s="58"/>
      <c r="C17" s="58"/>
      <c r="D17" s="79"/>
      <c r="E17" s="85"/>
      <c r="F17" s="80"/>
      <c r="G17" s="60"/>
      <c r="H17" s="61"/>
      <c r="I17" s="62">
        <f>ROUNDDOWN(設備等導入費13[[#This Row],[助成対象経費
(B)×ﾘｰｽ月数×(A)
（税抜）]]*1.1,0)</f>
        <v>0</v>
      </c>
      <c r="J17"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17" s="58"/>
      <c r="L17"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18" spans="1:12" ht="36.6" customHeight="1">
      <c r="A18" s="90" t="s">
        <v>165</v>
      </c>
      <c r="B18" s="58"/>
      <c r="C18" s="58"/>
      <c r="D18" s="79"/>
      <c r="E18" s="85"/>
      <c r="F18" s="80"/>
      <c r="G18" s="60"/>
      <c r="H18" s="61"/>
      <c r="I18" s="62">
        <f>ROUNDDOWN(設備等導入費13[[#This Row],[助成対象経費
(B)×ﾘｰｽ月数×(A)
（税抜）]]*1.1,0)</f>
        <v>0</v>
      </c>
      <c r="J18"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18" s="58"/>
      <c r="L18"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19" spans="1:12" ht="36.6" customHeight="1">
      <c r="A19" s="90" t="s">
        <v>166</v>
      </c>
      <c r="B19" s="58"/>
      <c r="C19" s="58"/>
      <c r="D19" s="79"/>
      <c r="E19" s="85"/>
      <c r="F19" s="80"/>
      <c r="G19" s="60"/>
      <c r="H19" s="81"/>
      <c r="I19" s="62">
        <f>ROUNDDOWN(設備等導入費13[[#This Row],[助成対象経費
(B)×ﾘｰｽ月数×(A)
（税抜）]]*1.1,0)</f>
        <v>0</v>
      </c>
      <c r="J19" s="62">
        <f>IF(設備等導入費13[[#This Row],[設置期間
（月数）
※リース・
レンタルのみ]]&lt;&gt;"",設備等導入費13[[#This Row],[設置期間
（月数）
※リース・
レンタルのみ]]*設備等導入費13[[#This Row],[数量(A)]]*設備等導入費13[[#This Row],[購入単価
又は
リース料等の月額（税抜）
(B)]],設備等導入費13[[#This Row],[数量(A)]]*設備等導入費13[[#This Row],[購入単価
又は
リース料等の月額（税抜）
(B)]])</f>
        <v>0</v>
      </c>
      <c r="K19" s="58"/>
      <c r="L19" s="63" t="str">
        <f>IF(AND(設備等導入費13[[#This Row],[品　名]]="",設備等導入費13[[#This Row],[用　途]]="",設備等導入費13[[#This Row],[調達方法]]="",設備等導入費13[[#This Row],[数量(A)]]="",設備等導入費13[[#This Row],[単位]]="",設備等導入費13[[#This Row],[購入単価
又は
リース料等の月額（税抜）
(B)]]="",設備等導入費13[[#This Row],[リース・
レンタル先
及び
購入企業名      ]]=""),
    "",
    IF(AND(設備等導入費13[[#This Row],[品　名]]&lt;&gt;"",設備等導入費13[[#This Row],[用　途]]&lt;&gt;"",設備等導入費13[[#This Row],[調達方法]]="購入",設備等導入費13[[#This Row],[設置期間
（月数）
※リース・
レンタルのみ]]="",設備等導入費13[[#This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途]]&lt;&gt;"",OR(設備等導入費13[[#This Row],[調達方法]]="ﾘｰｽ",設備等導入費13[[#This Row],[調達方法]]="ﾚﾝﾀﾙ"),設備等導入費13[[#This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
     IF(AND(設備等導入費13[[#This Row],[品　名]]&lt;&gt;"",設備等導入費13[[#This Row],[用　途]]&lt;&gt;"",設備等導入費13[[#This Row],[調達方法]]="購入",設備等導入費13[[#This Row],[設置期間
（月数）
※リース・
レンタルのみ]]&lt;&gt;"",設備等導入費13[[#This Row],[数量(A)]]&lt;&gt;"",設備等導入費13[[#This Row],[単位]]&lt;&gt;"",設備等導入費13[[#This Row],[購入単価
又は
リース料等の月額（税抜）
(B)]]&lt;&gt;"",設備等導入費13[[#This Row],[リース・
レンタル先
及び
購入企業名      ]]&lt;&gt;""),
       "←購入の場合は設置期間を記入しないでください。",
       "←全ての項目を記入してください。"))))</f>
        <v/>
      </c>
    </row>
    <row r="20" spans="1:12" ht="36.6" customHeight="1">
      <c r="A20" s="91"/>
      <c r="B20" s="71"/>
      <c r="C20" s="71"/>
      <c r="D20" s="71"/>
      <c r="E20" s="92"/>
      <c r="F20" s="71"/>
      <c r="G20" s="93"/>
      <c r="H20" s="94" t="s">
        <v>141</v>
      </c>
      <c r="I20" s="73">
        <f>SUBTOTAL(109,設備等導入費13[助成事業に
要する経費
（税込）])</f>
        <v>0</v>
      </c>
      <c r="J20" s="73">
        <f>SUBTOTAL(109,設備等導入費13[助成対象経費
(B)×ﾘｰｽ月数×(A)
（税抜）])</f>
        <v>0</v>
      </c>
      <c r="K20" s="75"/>
      <c r="L20" s="83"/>
    </row>
  </sheetData>
  <mergeCells count="2">
    <mergeCell ref="A2:J2"/>
    <mergeCell ref="A3:I3"/>
  </mergeCells>
  <phoneticPr fontId="4"/>
  <dataValidations count="8">
    <dataValidation allowBlank="1" showInputMessage="1" showErrorMessage="1" promptTitle="リースレンタル先または購入企業名を記載してください" prompt="未定等不明確の場合は、 申請時点の候補先を記入。_x000a_委託先は、自社と資本関係、役員または従業員の兼務、自社の代表者３親等以内の親族による経営ではないこと。_x000a_" sqref="K5:K19" xr:uid="{CFF18CE4-E46B-4B9E-81E4-47DD6D9E963A}"/>
    <dataValidation type="whole" imeMode="halfAlpha" allowBlank="1" showInputMessage="1" showErrorMessage="1" prompt="①リース・レンタルの場合のみ記入_x000a_②数字のみ記入・単位不要_x000a_" sqref="E5:E19" xr:uid="{F7D58BFE-2F9F-45BA-A94A-F7FEFEFF4566}">
      <formula1>1</formula1>
      <formula2>21</formula2>
    </dataValidation>
    <dataValidation allowBlank="1" showInputMessage="1" showErrorMessage="1" prompt="例：●●の調査分析、○○加工_x000a_" sqref="C5:C19" xr:uid="{71F761D5-30B9-4D0A-922A-467D2D74EB35}"/>
    <dataValidation type="list" allowBlank="1" showInputMessage="1" showErrorMessage="1" sqref="D5:D19" xr:uid="{2167C719-9D5C-4DA8-8E7B-C0AF5107DCA8}">
      <formula1>"購入,ﾚﾝﾀﾙ,ﾘｰｽ"</formula1>
    </dataValidation>
    <dataValidation imeMode="halfAlpha" allowBlank="1" showInputMessage="1" showErrorMessage="1" promptTitle="数量を記載してください" prompt="　本助成事業に必要な最低限の数量を記載してください" sqref="F5:F19" xr:uid="{1CB69694-6E6F-4E48-89E4-0A952D52CF56}"/>
    <dataValidation imeMode="halfAlpha" allowBlank="1" showErrorMessage="1" promptTitle="購入単価又はリース料等の合計（税抜）を記載してください" prompt="　100万円以上の場合は利用・導入計画書の記入が必要です" sqref="H5:H19" xr:uid="{912E3DF3-316B-4745-9C3A-B201A0320673}"/>
    <dataValidation type="custom" allowBlank="1" showInputMessage="1" showErrorMessage="1" sqref="L5:L19" xr:uid="{F8726371-FCC2-4628-AA14-5D870402D2BE}">
      <formula1>ISERROR(FIND(CHAR(10),L5))</formula1>
    </dataValidation>
    <dataValidation allowBlank="1" showInputMessage="1" showErrorMessage="1" promptTitle="品名を記載してください" prompt="量産目的の費用、保守費用は計上できません" sqref="B5:B19" xr:uid="{A72A892A-2373-4B46-809B-13B12B06F79A}"/>
  </dataValidations>
  <pageMargins left="0.7" right="0.7" top="0.75" bottom="0.75" header="0.3" footer="0.3"/>
  <pageSetup paperSize="9" scale="50" orientation="portrait" horizontalDpi="1200" verticalDpi="12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CBBDE-7BD9-44E8-89D4-9E406D3BB417}">
  <sheetPr>
    <tabColor theme="9" tint="0.79998168889431442"/>
  </sheetPr>
  <dimension ref="A1:K19"/>
  <sheetViews>
    <sheetView view="pageBreakPreview" zoomScale="80" zoomScaleNormal="100" zoomScaleSheetLayoutView="80" workbookViewId="0">
      <selection activeCell="C7" sqref="C7:C8"/>
    </sheetView>
  </sheetViews>
  <sheetFormatPr defaultRowHeight="18.75"/>
  <cols>
    <col min="2" max="2" width="20.25" customWidth="1"/>
    <col min="3" max="3" width="22.625" customWidth="1"/>
    <col min="4" max="4" width="8.75" style="18"/>
    <col min="5" max="5" width="4.75" bestFit="1" customWidth="1"/>
    <col min="6" max="6" width="24" customWidth="1"/>
    <col min="7" max="9" width="16.25" customWidth="1"/>
    <col min="10" max="10" width="3.75" bestFit="1" customWidth="1"/>
    <col min="11" max="11" width="3.625" bestFit="1" customWidth="1"/>
  </cols>
  <sheetData>
    <row r="1" spans="1:11" ht="19.5">
      <c r="A1" s="54" t="s">
        <v>461</v>
      </c>
      <c r="B1" s="21"/>
      <c r="C1" s="21"/>
      <c r="D1" s="254"/>
      <c r="E1" s="21"/>
      <c r="F1" s="21"/>
      <c r="G1" s="21"/>
      <c r="H1" s="21"/>
      <c r="I1" s="21"/>
      <c r="J1" s="21"/>
      <c r="K1" s="21"/>
    </row>
    <row r="2" spans="1:11">
      <c r="A2" s="590"/>
      <c r="B2" s="590"/>
      <c r="C2" s="590"/>
      <c r="D2" s="590"/>
      <c r="E2" s="590"/>
      <c r="F2" s="590"/>
      <c r="G2" s="590"/>
      <c r="H2" s="590"/>
      <c r="I2" s="77" t="s">
        <v>103</v>
      </c>
      <c r="K2" s="243"/>
    </row>
    <row r="3" spans="1:11" ht="36">
      <c r="A3" s="190" t="s">
        <v>104</v>
      </c>
      <c r="B3" s="191" t="s">
        <v>183</v>
      </c>
      <c r="C3" s="191" t="s">
        <v>271</v>
      </c>
      <c r="D3" s="192" t="s">
        <v>136</v>
      </c>
      <c r="E3" s="193" t="s">
        <v>137</v>
      </c>
      <c r="F3" s="191" t="s">
        <v>272</v>
      </c>
      <c r="G3" s="191" t="s">
        <v>138</v>
      </c>
      <c r="H3" s="191" t="s">
        <v>273</v>
      </c>
      <c r="I3" s="191" t="s">
        <v>274</v>
      </c>
      <c r="J3" s="204" t="s">
        <v>140</v>
      </c>
    </row>
    <row r="4" spans="1:11" ht="39.6" customHeight="1">
      <c r="A4" s="90" t="s">
        <v>168</v>
      </c>
      <c r="B4" s="58"/>
      <c r="C4" s="58"/>
      <c r="D4" s="59"/>
      <c r="E4" s="60"/>
      <c r="F4" s="61"/>
      <c r="G4" s="62">
        <f>ROUNDDOWN(テストマーケティング費14[[#This Row],[助成対象経費
(B)×(A)
（税抜）]]*1.1,0)</f>
        <v>0</v>
      </c>
      <c r="H4" s="62">
        <f>テストマーケティング費14[[#This Row],[数量(A)]]*テストマーケティング費14[[#This Row],[単価（税抜）
(B)]]</f>
        <v>0</v>
      </c>
      <c r="I4" s="58"/>
      <c r="J4"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5" spans="1:11" ht="39.6" customHeight="1">
      <c r="A5" s="90" t="s">
        <v>169</v>
      </c>
      <c r="B5" s="58"/>
      <c r="C5" s="58"/>
      <c r="D5" s="59"/>
      <c r="E5" s="60"/>
      <c r="F5" s="61"/>
      <c r="G5" s="62">
        <f>ROUNDDOWN(テストマーケティング費14[[#This Row],[助成対象経費
(B)×(A)
（税抜）]]*1.1,0)</f>
        <v>0</v>
      </c>
      <c r="H5" s="62">
        <f>テストマーケティング費14[[#This Row],[数量(A)]]*テストマーケティング費14[[#This Row],[単価（税抜）
(B)]]</f>
        <v>0</v>
      </c>
      <c r="I5" s="58"/>
      <c r="J5"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6" spans="1:11" ht="39.6" customHeight="1">
      <c r="A6" s="90" t="s">
        <v>170</v>
      </c>
      <c r="B6" s="58"/>
      <c r="C6" s="58"/>
      <c r="D6" s="59"/>
      <c r="E6" s="60"/>
      <c r="F6" s="61"/>
      <c r="G6" s="62">
        <f>ROUNDDOWN(テストマーケティング費14[[#This Row],[助成対象経費
(B)×(A)
（税抜）]]*1.1,0)</f>
        <v>0</v>
      </c>
      <c r="H6" s="62">
        <f>テストマーケティング費14[[#This Row],[数量(A)]]*テストマーケティング費14[[#This Row],[単価（税抜）
(B)]]</f>
        <v>0</v>
      </c>
      <c r="I6" s="58"/>
      <c r="J6"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7" spans="1:11" ht="39.6" customHeight="1">
      <c r="A7" s="90" t="s">
        <v>171</v>
      </c>
      <c r="B7" s="58"/>
      <c r="C7" s="58"/>
      <c r="D7" s="59"/>
      <c r="E7" s="60"/>
      <c r="F7" s="61"/>
      <c r="G7" s="62">
        <f>ROUNDDOWN(テストマーケティング費14[[#This Row],[助成対象経費
(B)×(A)
（税抜）]]*1.1,0)</f>
        <v>0</v>
      </c>
      <c r="H7" s="62">
        <f>テストマーケティング費14[[#This Row],[数量(A)]]*テストマーケティング費14[[#This Row],[単価（税抜）
(B)]]</f>
        <v>0</v>
      </c>
      <c r="I7" s="58"/>
      <c r="J7"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8" spans="1:11" ht="39.6" customHeight="1">
      <c r="A8" s="90" t="s">
        <v>172</v>
      </c>
      <c r="B8" s="58"/>
      <c r="C8" s="58"/>
      <c r="D8" s="59"/>
      <c r="E8" s="60"/>
      <c r="F8" s="61"/>
      <c r="G8" s="62">
        <f>ROUNDDOWN(テストマーケティング費14[[#This Row],[助成対象経費
(B)×(A)
（税抜）]]*1.1,0)</f>
        <v>0</v>
      </c>
      <c r="H8" s="62">
        <f>テストマーケティング費14[[#This Row],[数量(A)]]*テストマーケティング費14[[#This Row],[単価（税抜）
(B)]]</f>
        <v>0</v>
      </c>
      <c r="I8" s="58"/>
      <c r="J8"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9" spans="1:11" ht="39.6" customHeight="1">
      <c r="A9" s="90" t="s">
        <v>173</v>
      </c>
      <c r="B9" s="58"/>
      <c r="C9" s="58"/>
      <c r="D9" s="59"/>
      <c r="E9" s="60"/>
      <c r="F9" s="61"/>
      <c r="G9" s="62">
        <f>ROUNDDOWN(テストマーケティング費14[[#This Row],[助成対象経費
(B)×(A)
（税抜）]]*1.1,0)</f>
        <v>0</v>
      </c>
      <c r="H9" s="62">
        <f>テストマーケティング費14[[#This Row],[数量(A)]]*テストマーケティング費14[[#This Row],[単価（税抜）
(B)]]</f>
        <v>0</v>
      </c>
      <c r="I9" s="58"/>
      <c r="J9"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10" spans="1:11" ht="39.6" customHeight="1">
      <c r="A10" s="90" t="s">
        <v>174</v>
      </c>
      <c r="B10" s="58"/>
      <c r="C10" s="58"/>
      <c r="D10" s="59"/>
      <c r="E10" s="60"/>
      <c r="F10" s="61"/>
      <c r="G10" s="62">
        <f>ROUNDDOWN(テストマーケティング費14[[#This Row],[助成対象経費
(B)×(A)
（税抜）]]*1.1,0)</f>
        <v>0</v>
      </c>
      <c r="H10" s="62">
        <f>テストマーケティング費14[[#This Row],[数量(A)]]*テストマーケティング費14[[#This Row],[単価（税抜）
(B)]]</f>
        <v>0</v>
      </c>
      <c r="I10" s="58"/>
      <c r="J10"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11" spans="1:11" ht="39.6" customHeight="1">
      <c r="A11" s="90" t="s">
        <v>175</v>
      </c>
      <c r="B11" s="58"/>
      <c r="C11" s="58"/>
      <c r="D11" s="59"/>
      <c r="E11" s="60"/>
      <c r="F11" s="61"/>
      <c r="G11" s="62">
        <f>ROUNDDOWN(テストマーケティング費14[[#This Row],[助成対象経費
(B)×(A)
（税抜）]]*1.1,0)</f>
        <v>0</v>
      </c>
      <c r="H11" s="62">
        <f>テストマーケティング費14[[#This Row],[数量(A)]]*テストマーケティング費14[[#This Row],[単価（税抜）
(B)]]</f>
        <v>0</v>
      </c>
      <c r="I11" s="58"/>
      <c r="J11"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12" spans="1:11" ht="39.6" customHeight="1">
      <c r="A12" s="90" t="s">
        <v>176</v>
      </c>
      <c r="B12" s="58"/>
      <c r="C12" s="58"/>
      <c r="D12" s="59"/>
      <c r="E12" s="60"/>
      <c r="F12" s="61"/>
      <c r="G12" s="62">
        <f>ROUNDDOWN(テストマーケティング費14[[#This Row],[助成対象経費
(B)×(A)
（税抜）]]*1.1,0)</f>
        <v>0</v>
      </c>
      <c r="H12" s="62">
        <f>テストマーケティング費14[[#This Row],[数量(A)]]*テストマーケティング費14[[#This Row],[単価（税抜）
(B)]]</f>
        <v>0</v>
      </c>
      <c r="I12" s="58"/>
      <c r="J12"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13" spans="1:11" ht="39.6" customHeight="1">
      <c r="A13" s="90" t="s">
        <v>177</v>
      </c>
      <c r="B13" s="58"/>
      <c r="C13" s="58"/>
      <c r="D13" s="59"/>
      <c r="E13" s="60"/>
      <c r="F13" s="61"/>
      <c r="G13" s="62">
        <f>ROUNDDOWN(テストマーケティング費14[[#This Row],[助成対象経費
(B)×(A)
（税抜）]]*1.1,0)</f>
        <v>0</v>
      </c>
      <c r="H13" s="62">
        <f>テストマーケティング費14[[#This Row],[数量(A)]]*テストマーケティング費14[[#This Row],[単価（税抜）
(B)]]</f>
        <v>0</v>
      </c>
      <c r="I13" s="58"/>
      <c r="J13"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14" spans="1:11" ht="39.6" customHeight="1">
      <c r="A14" s="90" t="s">
        <v>178</v>
      </c>
      <c r="B14" s="58"/>
      <c r="C14" s="58"/>
      <c r="D14" s="59"/>
      <c r="E14" s="60"/>
      <c r="F14" s="61"/>
      <c r="G14" s="62">
        <f>ROUNDDOWN(テストマーケティング費14[[#This Row],[助成対象経費
(B)×(A)
（税抜）]]*1.1,0)</f>
        <v>0</v>
      </c>
      <c r="H14" s="62">
        <f>テストマーケティング費14[[#This Row],[数量(A)]]*テストマーケティング費14[[#This Row],[単価（税抜）
(B)]]</f>
        <v>0</v>
      </c>
      <c r="I14" s="58"/>
      <c r="J14"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15" spans="1:11" ht="39.6" customHeight="1">
      <c r="A15" s="90" t="s">
        <v>179</v>
      </c>
      <c r="B15" s="58"/>
      <c r="C15" s="58"/>
      <c r="D15" s="59"/>
      <c r="E15" s="60"/>
      <c r="F15" s="61"/>
      <c r="G15" s="62">
        <f>ROUNDDOWN(テストマーケティング費14[[#This Row],[助成対象経費
(B)×(A)
（税抜）]]*1.1,0)</f>
        <v>0</v>
      </c>
      <c r="H15" s="62">
        <f>テストマーケティング費14[[#This Row],[数量(A)]]*テストマーケティング費14[[#This Row],[単価（税抜）
(B)]]</f>
        <v>0</v>
      </c>
      <c r="I15" s="58"/>
      <c r="J15"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16" spans="1:11" ht="39.6" customHeight="1">
      <c r="A16" s="90" t="s">
        <v>180</v>
      </c>
      <c r="B16" s="58"/>
      <c r="C16" s="58"/>
      <c r="D16" s="59"/>
      <c r="E16" s="60"/>
      <c r="F16" s="61"/>
      <c r="G16" s="62">
        <f>ROUNDDOWN(テストマーケティング費14[[#This Row],[助成対象経費
(B)×(A)
（税抜）]]*1.1,0)</f>
        <v>0</v>
      </c>
      <c r="H16" s="62">
        <f>テストマーケティング費14[[#This Row],[数量(A)]]*テストマーケティング費14[[#This Row],[単価（税抜）
(B)]]</f>
        <v>0</v>
      </c>
      <c r="I16" s="58"/>
      <c r="J16"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17" spans="1:10" ht="39.6" customHeight="1">
      <c r="A17" s="90" t="s">
        <v>181</v>
      </c>
      <c r="B17" s="58"/>
      <c r="C17" s="58"/>
      <c r="D17" s="59"/>
      <c r="E17" s="60"/>
      <c r="F17" s="61"/>
      <c r="G17" s="62">
        <f>ROUNDDOWN(テストマーケティング費14[[#This Row],[助成対象経費
(B)×(A)
（税抜）]]*1.1,0)</f>
        <v>0</v>
      </c>
      <c r="H17" s="62">
        <f>テストマーケティング費14[[#This Row],[数量(A)]]*テストマーケティング費14[[#This Row],[単価（税抜）
(B)]]</f>
        <v>0</v>
      </c>
      <c r="I17" s="58"/>
      <c r="J17"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18" spans="1:10" ht="39.6" customHeight="1">
      <c r="A18" s="90" t="s">
        <v>182</v>
      </c>
      <c r="B18" s="58"/>
      <c r="C18" s="58"/>
      <c r="D18" s="59"/>
      <c r="E18" s="60"/>
      <c r="F18" s="81"/>
      <c r="G18" s="62">
        <f>ROUNDDOWN(テストマーケティング費14[[#This Row],[助成対象経費
(B)×(A)
（税抜）]]*1.1,0)</f>
        <v>0</v>
      </c>
      <c r="H18" s="82">
        <f>テストマーケティング費14[[#This Row],[数量(A)]]*テストマーケティング費14[[#This Row],[単価（税抜）
(B)]]</f>
        <v>0</v>
      </c>
      <c r="I18" s="58"/>
      <c r="J18" s="63" t="str">
        <f>IF(OR(AND(テストマーケティング費14[[#This Row],[件　名]]="",テストマーケティング費14[[#This Row],[内　容]]="",テストマーケティング費14[[#This Row],[数量(A)]]="",テストマーケティング費14[[#This Row],[単位]]="",テストマーケティング費14[[#This Row],[単価（税抜）
(B)]]="",テストマーケティング費14[[#This Row],[委託先
（予定） ]]=""),AND(テストマーケティング費14[[#This Row],[件　名]]&lt;&gt;"",テストマーケティング費14[[#This Row],[内　容]]&lt;&gt;"",テストマーケティング費14[[#This Row],[数量(A)]]&lt;&gt;"",テストマーケティング費14[[#This Row],[単位]]&lt;&gt;"",テストマーケティング費14[[#This Row],[単価（税抜）
(B)]]&lt;&gt;"",テストマーケティング費14[[#This Row],[委託先
（予定） ]]&lt;&gt;"")),"",
    "←全ての項目を入力してください。")</f>
        <v/>
      </c>
    </row>
    <row r="19" spans="1:10" ht="39.6" customHeight="1">
      <c r="A19" s="91"/>
      <c r="B19" s="71"/>
      <c r="C19" s="71"/>
      <c r="D19" s="255"/>
      <c r="E19" s="93"/>
      <c r="F19" s="94" t="s">
        <v>141</v>
      </c>
      <c r="G19" s="73">
        <f>SUBTOTAL(109,テストマーケティング費14[助成事業に
要する経費
（税込）])</f>
        <v>0</v>
      </c>
      <c r="H19" s="73">
        <f>SUBTOTAL(109,テストマーケティング費14[助成対象経費
(B)×(A)
（税抜）])</f>
        <v>0</v>
      </c>
      <c r="I19" s="75"/>
      <c r="J19" s="83"/>
    </row>
  </sheetData>
  <mergeCells count="1">
    <mergeCell ref="A2:H2"/>
  </mergeCells>
  <phoneticPr fontId="4"/>
  <conditionalFormatting sqref="B4:F4 I4">
    <cfRule type="expression" dxfId="1" priority="1">
      <formula>$K4="←全ての項目を入力してください。"</formula>
    </cfRule>
  </conditionalFormatting>
  <dataValidations count="6">
    <dataValidation allowBlank="1" showInputMessage="1" showErrorMessage="1" promptTitle="品名を記載してください" prompt="量産目的の費用、保守費用は計上できません" sqref="B4:B18" xr:uid="{FB6B766D-55A2-471B-84D6-87BD2475B35C}"/>
    <dataValidation type="custom" allowBlank="1" showInputMessage="1" showErrorMessage="1" sqref="J4:J18" xr:uid="{72AC0AAD-6AE4-4F93-A178-1C65CCB1D719}">
      <formula1>ISERROR(FIND(CHAR(10),J4))</formula1>
    </dataValidation>
    <dataValidation imeMode="halfAlpha" allowBlank="1" showErrorMessage="1" promptTitle="購入単価又はリース料等の合計（税抜）を記載してください" prompt="　100万円以上の場合は利用・導入計画書の記入が必要です" sqref="F4:F18" xr:uid="{B4A683C2-07D6-44CE-BE7F-7E5487AE2800}"/>
    <dataValidation imeMode="halfAlpha" allowBlank="1" showInputMessage="1" showErrorMessage="1" promptTitle="数量を記載してください" prompt="　本助成事業に必要な最低限の数量を記載してください" sqref="D4:D18" xr:uid="{9D3D44AD-DE2F-4A3A-961D-95D4D9F07D34}"/>
    <dataValidation allowBlank="1" showErrorMessage="1" sqref="C4:C18" xr:uid="{04D3E309-BED7-457A-89D9-2AEE53B2F858}"/>
    <dataValidation allowBlank="1" showInputMessage="1" showErrorMessage="1" promptTitle="リースレンタル先または購入企業名を記載してください" prompt="未定等不明確の場合は、 申請時点の候補先を記入してください_x000a_" sqref="I4:I18" xr:uid="{96191D26-992E-4034-B642-3B23F7858B0B}"/>
  </dataValidations>
  <pageMargins left="0.7" right="0.7" top="0.75" bottom="0.75" header="0.3" footer="0.3"/>
  <pageSetup paperSize="9" scale="56" orientation="portrait" horizontalDpi="1200" verticalDpi="1200" r:id="rId1"/>
  <ignoredErrors>
    <ignoredError sqref="G4" calculatedColumn="1"/>
  </ignoredErrors>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E269-0FAE-43F2-B9AD-A6EC4A0FA043}">
  <sheetPr>
    <tabColor theme="9" tint="0.79998168889431442"/>
  </sheetPr>
  <dimension ref="A1:J20"/>
  <sheetViews>
    <sheetView view="pageBreakPreview" zoomScale="80" zoomScaleNormal="100" zoomScaleSheetLayoutView="80" workbookViewId="0">
      <selection activeCell="G6" sqref="G6"/>
    </sheetView>
  </sheetViews>
  <sheetFormatPr defaultColWidth="4.75" defaultRowHeight="18.75"/>
  <cols>
    <col min="1" max="1" width="10.125" style="21" customWidth="1"/>
    <col min="2" max="2" width="21.125" style="21" customWidth="1"/>
    <col min="3" max="3" width="22" style="21" customWidth="1"/>
    <col min="4" max="4" width="5.75" style="21" customWidth="1"/>
    <col min="5" max="5" width="6.25" style="21" customWidth="1"/>
    <col min="6" max="6" width="13.75" style="21" customWidth="1"/>
    <col min="7" max="7" width="19.25" style="21" customWidth="1"/>
    <col min="8" max="8" width="16.125" style="21" customWidth="1"/>
    <col min="9" max="9" width="19.25" style="21" customWidth="1"/>
    <col min="10" max="10" width="4" style="21" bestFit="1" customWidth="1"/>
    <col min="11" max="16384" width="4.75" style="21"/>
  </cols>
  <sheetData>
    <row r="1" spans="1:10" ht="30" customHeight="1">
      <c r="A1" s="54" t="s">
        <v>460</v>
      </c>
    </row>
    <row r="2" spans="1:10">
      <c r="A2" s="35"/>
      <c r="B2" s="588"/>
      <c r="C2" s="589"/>
      <c r="D2" s="589"/>
      <c r="E2" s="589"/>
      <c r="F2" s="589"/>
      <c r="G2" s="589"/>
      <c r="H2" s="589"/>
      <c r="I2" s="37" t="s">
        <v>103</v>
      </c>
      <c r="J2" s="36"/>
    </row>
    <row r="3" spans="1:10" ht="49.5">
      <c r="A3" s="48" t="s">
        <v>104</v>
      </c>
      <c r="B3" s="48" t="s">
        <v>105</v>
      </c>
      <c r="C3" s="48" t="s">
        <v>106</v>
      </c>
      <c r="D3" s="48" t="s">
        <v>107</v>
      </c>
      <c r="E3" s="49" t="s">
        <v>108</v>
      </c>
      <c r="F3" s="48" t="s">
        <v>109</v>
      </c>
      <c r="G3" s="48" t="s">
        <v>110</v>
      </c>
      <c r="H3" s="48" t="s">
        <v>111</v>
      </c>
      <c r="I3" s="48" t="s">
        <v>128</v>
      </c>
      <c r="J3" s="205" t="s">
        <v>112</v>
      </c>
    </row>
    <row r="4" spans="1:10" ht="33.6" customHeight="1">
      <c r="A4" s="50" t="s">
        <v>184</v>
      </c>
      <c r="B4" s="38"/>
      <c r="C4" s="38"/>
      <c r="D4" s="39"/>
      <c r="E4" s="40"/>
      <c r="F4" s="41"/>
      <c r="G4" s="42">
        <f>ROUNDDOWN(委託外注費15[[#This Row],[助成対象経費
(A)×(B)
（税抜）]]*1.1,0)</f>
        <v>0</v>
      </c>
      <c r="H4" s="42">
        <f>委託外注費15[[#This Row],[数量
(A)]]*委託外注費15[[#This Row],[単価(B)
（税抜）]]</f>
        <v>0</v>
      </c>
      <c r="I4" s="38"/>
      <c r="J4"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5" spans="1:10" ht="33.6" customHeight="1">
      <c r="A5" s="50" t="s">
        <v>185</v>
      </c>
      <c r="B5" s="38"/>
      <c r="C5" s="38"/>
      <c r="D5" s="39"/>
      <c r="E5" s="40"/>
      <c r="F5" s="41"/>
      <c r="G5" s="42">
        <f>ROUNDDOWN(委託外注費15[[#This Row],[助成対象経費
(A)×(B)
（税抜）]]*1.1,0)</f>
        <v>0</v>
      </c>
      <c r="H5" s="42">
        <f>委託外注費15[[#This Row],[数量
(A)]]*委託外注費15[[#This Row],[単価(B)
（税抜）]]</f>
        <v>0</v>
      </c>
      <c r="I5" s="38"/>
      <c r="J5"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6" spans="1:10" ht="33.6" customHeight="1">
      <c r="A6" s="50" t="s">
        <v>186</v>
      </c>
      <c r="B6" s="38"/>
      <c r="C6" s="38"/>
      <c r="D6" s="39"/>
      <c r="E6" s="40"/>
      <c r="F6" s="41"/>
      <c r="G6" s="42">
        <f>ROUNDDOWN(委託外注費15[[#This Row],[助成対象経費
(A)×(B)
（税抜）]]*1.1,0)</f>
        <v>0</v>
      </c>
      <c r="H6" s="42">
        <f>委託外注費15[[#This Row],[数量
(A)]]*委託外注費15[[#This Row],[単価(B)
（税抜）]]</f>
        <v>0</v>
      </c>
      <c r="I6" s="38"/>
      <c r="J6"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7" spans="1:10" ht="33.6" customHeight="1">
      <c r="A7" s="50" t="s">
        <v>187</v>
      </c>
      <c r="B7" s="38"/>
      <c r="C7" s="38"/>
      <c r="D7" s="39"/>
      <c r="E7" s="40"/>
      <c r="F7" s="41"/>
      <c r="G7" s="42">
        <f>ROUNDDOWN(委託外注費15[[#This Row],[助成対象経費
(A)×(B)
（税抜）]]*1.1,0)</f>
        <v>0</v>
      </c>
      <c r="H7" s="42">
        <f>委託外注費15[[#This Row],[数量
(A)]]*委託外注費15[[#This Row],[単価(B)
（税抜）]]</f>
        <v>0</v>
      </c>
      <c r="I7" s="38"/>
      <c r="J7"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8" spans="1:10" ht="33.6" customHeight="1">
      <c r="A8" s="50" t="s">
        <v>188</v>
      </c>
      <c r="B8" s="38"/>
      <c r="C8" s="38"/>
      <c r="D8" s="39"/>
      <c r="E8" s="40"/>
      <c r="F8" s="41"/>
      <c r="G8" s="42">
        <f>ROUNDDOWN(委託外注費15[[#This Row],[助成対象経費
(A)×(B)
（税抜）]]*1.1,0)</f>
        <v>0</v>
      </c>
      <c r="H8" s="42">
        <f>委託外注費15[[#This Row],[数量
(A)]]*委託外注費15[[#This Row],[単価(B)
（税抜）]]</f>
        <v>0</v>
      </c>
      <c r="I8" s="38"/>
      <c r="J8"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9" spans="1:10" ht="33.6" customHeight="1">
      <c r="A9" s="50" t="s">
        <v>189</v>
      </c>
      <c r="B9" s="38"/>
      <c r="C9" s="38"/>
      <c r="D9" s="39"/>
      <c r="E9" s="40"/>
      <c r="F9" s="41"/>
      <c r="G9" s="42">
        <f>ROUNDDOWN(委託外注費15[[#This Row],[助成対象経費
(A)×(B)
（税抜）]]*1.1,0)</f>
        <v>0</v>
      </c>
      <c r="H9" s="42">
        <f>委託外注費15[[#This Row],[数量
(A)]]*委託外注費15[[#This Row],[単価(B)
（税抜）]]</f>
        <v>0</v>
      </c>
      <c r="I9" s="38"/>
      <c r="J9"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10" spans="1:10" ht="33.6" customHeight="1">
      <c r="A10" s="50" t="s">
        <v>190</v>
      </c>
      <c r="B10" s="38"/>
      <c r="C10" s="38"/>
      <c r="D10" s="39"/>
      <c r="E10" s="40"/>
      <c r="F10" s="41"/>
      <c r="G10" s="42">
        <f>ROUNDDOWN(委託外注費15[[#This Row],[助成対象経費
(A)×(B)
（税抜）]]*1.1,0)</f>
        <v>0</v>
      </c>
      <c r="H10" s="42">
        <f>委託外注費15[[#This Row],[数量
(A)]]*委託外注費15[[#This Row],[単価(B)
（税抜）]]</f>
        <v>0</v>
      </c>
      <c r="I10" s="38"/>
      <c r="J10"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11" spans="1:10" ht="33.6" customHeight="1">
      <c r="A11" s="50" t="s">
        <v>191</v>
      </c>
      <c r="B11" s="38"/>
      <c r="C11" s="38"/>
      <c r="D11" s="39"/>
      <c r="E11" s="40"/>
      <c r="F11" s="41"/>
      <c r="G11" s="42">
        <f>ROUNDDOWN(委託外注費15[[#This Row],[助成対象経費
(A)×(B)
（税抜）]]*1.1,0)</f>
        <v>0</v>
      </c>
      <c r="H11" s="42">
        <f>委託外注費15[[#This Row],[数量
(A)]]*委託外注費15[[#This Row],[単価(B)
（税抜）]]</f>
        <v>0</v>
      </c>
      <c r="I11" s="38"/>
      <c r="J11"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12" spans="1:10" ht="33.6" customHeight="1">
      <c r="A12" s="50" t="s">
        <v>192</v>
      </c>
      <c r="B12" s="38"/>
      <c r="C12" s="38"/>
      <c r="D12" s="39"/>
      <c r="E12" s="44"/>
      <c r="F12" s="41"/>
      <c r="G12" s="42">
        <f>ROUNDDOWN(委託外注費15[[#This Row],[助成対象経費
(A)×(B)
（税抜）]]*1.1,0)</f>
        <v>0</v>
      </c>
      <c r="H12" s="42">
        <f>委託外注費15[[#This Row],[数量
(A)]]*委託外注費15[[#This Row],[単価(B)
（税抜）]]</f>
        <v>0</v>
      </c>
      <c r="I12" s="38"/>
      <c r="J12"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13" spans="1:10" ht="33.6" customHeight="1">
      <c r="A13" s="50" t="s">
        <v>193</v>
      </c>
      <c r="B13" s="38"/>
      <c r="C13" s="38"/>
      <c r="D13" s="39"/>
      <c r="E13" s="44"/>
      <c r="F13" s="41"/>
      <c r="G13" s="42">
        <f>ROUNDDOWN(委託外注費15[[#This Row],[助成対象経費
(A)×(B)
（税抜）]]*1.1,0)</f>
        <v>0</v>
      </c>
      <c r="H13" s="42">
        <f>委託外注費15[[#This Row],[数量
(A)]]*委託外注費15[[#This Row],[単価(B)
（税抜）]]</f>
        <v>0</v>
      </c>
      <c r="I13" s="38"/>
      <c r="J13"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14" spans="1:10" ht="33.6" customHeight="1">
      <c r="A14" s="50" t="s">
        <v>194</v>
      </c>
      <c r="B14" s="38"/>
      <c r="C14" s="38"/>
      <c r="D14" s="39"/>
      <c r="E14" s="44"/>
      <c r="F14" s="41"/>
      <c r="G14" s="42">
        <f>ROUNDDOWN(委託外注費15[[#This Row],[助成対象経費
(A)×(B)
（税抜）]]*1.1,0)</f>
        <v>0</v>
      </c>
      <c r="H14" s="42">
        <f>委託外注費15[[#This Row],[数量
(A)]]*委託外注費15[[#This Row],[単価(B)
（税抜）]]</f>
        <v>0</v>
      </c>
      <c r="I14" s="38"/>
      <c r="J14"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15" spans="1:10" ht="33.6" customHeight="1">
      <c r="A15" s="50" t="s">
        <v>195</v>
      </c>
      <c r="B15" s="38"/>
      <c r="C15" s="38"/>
      <c r="D15" s="39"/>
      <c r="E15" s="40"/>
      <c r="F15" s="41"/>
      <c r="G15" s="42">
        <f>ROUNDDOWN(委託外注費15[[#This Row],[助成対象経費
(A)×(B)
（税抜）]]*1.1,0)</f>
        <v>0</v>
      </c>
      <c r="H15" s="42">
        <f>委託外注費15[[#This Row],[数量
(A)]]*委託外注費15[[#This Row],[単価(B)
（税抜）]]</f>
        <v>0</v>
      </c>
      <c r="I15" s="38"/>
      <c r="J15"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16" spans="1:10" ht="33.6" customHeight="1">
      <c r="A16" s="50" t="s">
        <v>196</v>
      </c>
      <c r="B16" s="38"/>
      <c r="C16" s="38"/>
      <c r="D16" s="39"/>
      <c r="E16" s="40"/>
      <c r="F16" s="41"/>
      <c r="G16" s="42">
        <f>ROUNDDOWN(委託外注費15[[#This Row],[助成対象経費
(A)×(B)
（税抜）]]*1.1,0)</f>
        <v>0</v>
      </c>
      <c r="H16" s="42">
        <f>委託外注費15[[#This Row],[数量
(A)]]*委託外注費15[[#This Row],[単価(B)
（税抜）]]</f>
        <v>0</v>
      </c>
      <c r="I16" s="38"/>
      <c r="J16"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17" spans="1:10" ht="33.6" customHeight="1">
      <c r="A17" s="50" t="s">
        <v>197</v>
      </c>
      <c r="B17" s="38"/>
      <c r="C17" s="38"/>
      <c r="D17" s="39"/>
      <c r="E17" s="40"/>
      <c r="F17" s="41"/>
      <c r="G17" s="42">
        <f>ROUNDDOWN(委託外注費15[[#This Row],[助成対象経費
(A)×(B)
（税抜）]]*1.1,0)</f>
        <v>0</v>
      </c>
      <c r="H17" s="42">
        <f>委託外注費15[[#This Row],[数量
(A)]]*委託外注費15[[#This Row],[単価(B)
（税抜）]]</f>
        <v>0</v>
      </c>
      <c r="I17" s="38"/>
      <c r="J17"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18" spans="1:10" ht="33.6" customHeight="1">
      <c r="A18" s="50" t="s">
        <v>198</v>
      </c>
      <c r="B18" s="38"/>
      <c r="C18" s="38"/>
      <c r="D18" s="39"/>
      <c r="E18" s="40"/>
      <c r="F18" s="41"/>
      <c r="G18" s="42">
        <f>ROUNDDOWN(委託外注費15[[#This Row],[助成対象経費
(A)×(B)
（税抜）]]*1.1,0)</f>
        <v>0</v>
      </c>
      <c r="H18" s="42">
        <f>委託外注費15[[#This Row],[数量
(A)]]*委託外注費15[[#This Row],[単価(B)
（税抜）]]</f>
        <v>0</v>
      </c>
      <c r="I18" s="38"/>
      <c r="J18" s="43" t="str">
        <f>IF(OR(AND(委託外注費15[[#This Row],[件　名]]="",委託外注費15[[#This Row],[内　容
仕　様]]="",委託外注費15[[#This Row],[数量
(A)]]="",委託外注費15[[#This Row],[単位]]="",委託外注費15[[#This Row],[単価(B)
（税抜）]]="",委託外注費15[[#This Row],[委託先
（予定）]]=""),
          AND(委託外注費15[[#This Row],[件　名]]&lt;&gt;"",委託外注費15[[#This Row],[内　容
仕　様]]&lt;&gt;"",委託外注費15[[#This Row],[数量
(A)]]&lt;&gt;"",委託外注費15[[#This Row],[単位]]&lt;&gt;"",委託外注費15[[#This Row],[単価(B)
（税抜）]]&lt;&gt;"",委託外注費15[[#This Row],[委託先
（予定）]]&lt;&gt;"")),
    "",
    "←全ての項目を入力してください。")</f>
        <v/>
      </c>
    </row>
    <row r="19" spans="1:10" ht="33.6" customHeight="1">
      <c r="A19" s="51"/>
      <c r="B19" s="52"/>
      <c r="C19" s="52"/>
      <c r="D19" s="52"/>
      <c r="E19" s="52"/>
      <c r="F19" s="53" t="s">
        <v>129</v>
      </c>
      <c r="G19" s="45">
        <f>SUBTOTAL(109,委託外注費15[助成事業に
要する経費
（税込）])</f>
        <v>0</v>
      </c>
      <c r="H19" s="45">
        <f>SUBTOTAL(109,委託外注費15[助成対象経費
(A)×(B)
（税抜）])</f>
        <v>0</v>
      </c>
      <c r="I19" s="46"/>
      <c r="J19" s="47"/>
    </row>
    <row r="20" spans="1:10">
      <c r="A20" s="35"/>
      <c r="B20" s="35"/>
      <c r="C20" s="35"/>
      <c r="D20" s="35"/>
      <c r="E20" s="35"/>
      <c r="F20" s="35"/>
      <c r="G20" s="35"/>
      <c r="H20" s="35"/>
      <c r="I20" s="35"/>
      <c r="J20" s="36"/>
    </row>
  </sheetData>
  <mergeCells count="1">
    <mergeCell ref="B2:H2"/>
  </mergeCells>
  <phoneticPr fontId="4"/>
  <conditionalFormatting sqref="B4:F18 I4:I18">
    <cfRule type="expression" dxfId="0" priority="1">
      <formula>AND(OR($B4&lt;&gt;"",$C4&lt;&gt;"",#REF!&lt;&gt;"",$D4&lt;&gt;"",$E4&lt;&gt;"",$F4&lt;&gt;""),B4="")</formula>
    </cfRule>
  </conditionalFormatting>
  <dataValidations count="5">
    <dataValidation imeMode="halfAlpha" allowBlank="1" showInputMessage="1" showErrorMessage="1" sqref="F4:F18" xr:uid="{3F944DC5-9F6B-4408-BFFC-69996E7E6220}"/>
    <dataValidation type="custom" allowBlank="1" showInputMessage="1" showErrorMessage="1" sqref="J4:J18" xr:uid="{06E7DA36-0475-4FB5-B028-1A377C61FD56}">
      <formula1>ISERROR(FIND(CHAR(10),J4))</formula1>
    </dataValidation>
    <dataValidation allowBlank="1" showErrorMessage="1" sqref="C4:D18" xr:uid="{1A4D98CE-DE06-40F9-AA44-02BE7ED8F7E4}"/>
    <dataValidation allowBlank="1" showInputMessage="1" showErrorMessage="1" promptTitle="委託先企業名を記載してください" prompt="未定等不明確の場合は、 申請時点の候補先を記入してください。_x000a_委託・外注先は、自社と資本関係、役員または従業員の兼務、自社の代表者３親等以内の親族による経営ではない。_x000a_" sqref="I5:I18" xr:uid="{0B583C67-16C3-461C-ABF9-DCB3CBA36AE4}"/>
    <dataValidation allowBlank="1" showInputMessage="1" showErrorMessage="1" promptTitle="委託先企業名を記載してください" prompt="未定等不明確の場合は、 申請時点の候補先を記入。_x000a_委託先は、自社と資本関係、役員または従業員の兼務、自社の代表者３親等以内の親族による経営ではないこと。_x000a_" sqref="I4" xr:uid="{608743A6-37E5-49DF-97FA-860C7F3FB075}"/>
  </dataValidations>
  <pageMargins left="0.7" right="0.7" top="0.75" bottom="0.75" header="0.3" footer="0.3"/>
  <pageSetup paperSize="9" scale="5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64E2-BD42-488B-A937-A6C3B855952A}">
  <sheetPr>
    <tabColor theme="5" tint="0.59999389629810485"/>
  </sheetPr>
  <dimension ref="A1:N52"/>
  <sheetViews>
    <sheetView view="pageBreakPreview" zoomScale="70" zoomScaleNormal="85" zoomScaleSheetLayoutView="70" workbookViewId="0">
      <selection activeCell="Q19" sqref="Q19"/>
    </sheetView>
  </sheetViews>
  <sheetFormatPr defaultColWidth="8.75" defaultRowHeight="18.75"/>
  <cols>
    <col min="1" max="1" width="19.5" style="222" customWidth="1"/>
    <col min="2" max="4" width="8.75" style="222"/>
    <col min="5" max="7" width="5.5" style="222" customWidth="1"/>
    <col min="8" max="10" width="6.75" style="222" customWidth="1"/>
    <col min="11" max="11" width="10.75" style="222" customWidth="1"/>
    <col min="12" max="14" width="6.75" style="222" customWidth="1"/>
    <col min="15" max="16384" width="8.75" style="222"/>
  </cols>
  <sheetData>
    <row r="1" spans="1:14" ht="26.25" thickBot="1">
      <c r="A1" s="387" t="s">
        <v>344</v>
      </c>
      <c r="B1" s="387"/>
    </row>
    <row r="2" spans="1:14" ht="29.45" customHeight="1" thickBot="1">
      <c r="A2" s="223" t="s">
        <v>298</v>
      </c>
      <c r="B2" s="325" t="s">
        <v>485</v>
      </c>
      <c r="C2" s="326"/>
      <c r="D2" s="326"/>
      <c r="E2" s="326"/>
      <c r="F2" s="326"/>
      <c r="G2" s="326"/>
      <c r="H2" s="326"/>
      <c r="I2" s="326"/>
      <c r="J2" s="326"/>
      <c r="K2" s="326"/>
      <c r="L2" s="326"/>
      <c r="M2" s="326"/>
      <c r="N2" s="327"/>
    </row>
    <row r="3" spans="1:14" ht="29.45" customHeight="1" thickBot="1">
      <c r="A3" s="224" t="s">
        <v>299</v>
      </c>
      <c r="B3" s="325" t="s">
        <v>486</v>
      </c>
      <c r="C3" s="326"/>
      <c r="D3" s="326"/>
      <c r="E3" s="326"/>
      <c r="F3" s="326"/>
      <c r="G3" s="326"/>
      <c r="H3" s="326"/>
      <c r="I3" s="326"/>
      <c r="J3" s="326"/>
      <c r="K3" s="326"/>
      <c r="L3" s="326"/>
      <c r="M3" s="326"/>
      <c r="N3" s="327"/>
    </row>
    <row r="4" spans="1:14" ht="27.6" customHeight="1" thickBot="1">
      <c r="A4" s="328" t="s">
        <v>300</v>
      </c>
      <c r="B4" s="330" t="s">
        <v>519</v>
      </c>
      <c r="C4" s="331"/>
      <c r="D4" s="331"/>
      <c r="E4" s="331"/>
      <c r="F4" s="331"/>
      <c r="G4" s="331"/>
      <c r="H4" s="331"/>
      <c r="I4" s="331"/>
      <c r="J4" s="331"/>
      <c r="K4" s="331"/>
      <c r="L4" s="331"/>
      <c r="M4" s="331"/>
      <c r="N4" s="332"/>
    </row>
    <row r="5" spans="1:14" ht="27.6" customHeight="1" thickBot="1">
      <c r="A5" s="329"/>
      <c r="B5" s="325"/>
      <c r="C5" s="326"/>
      <c r="D5" s="326"/>
      <c r="E5" s="326"/>
      <c r="F5" s="326"/>
      <c r="G5" s="326"/>
      <c r="H5" s="326"/>
      <c r="I5" s="326"/>
      <c r="J5" s="326"/>
      <c r="K5" s="326"/>
      <c r="L5" s="326"/>
      <c r="M5" s="326"/>
      <c r="N5" s="327"/>
    </row>
    <row r="6" spans="1:14">
      <c r="A6" s="225" t="s">
        <v>301</v>
      </c>
      <c r="B6" s="316"/>
      <c r="C6" s="317"/>
      <c r="D6" s="317"/>
      <c r="E6" s="317"/>
      <c r="F6" s="317"/>
      <c r="G6" s="317"/>
      <c r="H6" s="317"/>
      <c r="I6" s="317"/>
      <c r="J6" s="317"/>
      <c r="K6" s="317"/>
      <c r="L6" s="317"/>
      <c r="M6" s="317"/>
      <c r="N6" s="318"/>
    </row>
    <row r="7" spans="1:14" ht="36">
      <c r="A7" s="225" t="s">
        <v>302</v>
      </c>
      <c r="B7" s="319"/>
      <c r="C7" s="320"/>
      <c r="D7" s="320"/>
      <c r="E7" s="320"/>
      <c r="F7" s="320"/>
      <c r="G7" s="320"/>
      <c r="H7" s="320"/>
      <c r="I7" s="320"/>
      <c r="J7" s="320"/>
      <c r="K7" s="320"/>
      <c r="L7" s="320"/>
      <c r="M7" s="320"/>
      <c r="N7" s="321"/>
    </row>
    <row r="8" spans="1:14">
      <c r="A8" s="226"/>
      <c r="B8" s="319"/>
      <c r="C8" s="320"/>
      <c r="D8" s="320"/>
      <c r="E8" s="320"/>
      <c r="F8" s="320"/>
      <c r="G8" s="320"/>
      <c r="H8" s="320"/>
      <c r="I8" s="320"/>
      <c r="J8" s="320"/>
      <c r="K8" s="320"/>
      <c r="L8" s="320"/>
      <c r="M8" s="320"/>
      <c r="N8" s="321"/>
    </row>
    <row r="9" spans="1:14" ht="19.5" thickBot="1">
      <c r="A9" s="227"/>
      <c r="B9" s="322"/>
      <c r="C9" s="323"/>
      <c r="D9" s="323"/>
      <c r="E9" s="323"/>
      <c r="F9" s="323"/>
      <c r="G9" s="323"/>
      <c r="H9" s="323"/>
      <c r="I9" s="323"/>
      <c r="J9" s="323"/>
      <c r="K9" s="323"/>
      <c r="L9" s="323"/>
      <c r="M9" s="323"/>
      <c r="N9" s="324"/>
    </row>
    <row r="10" spans="1:14">
      <c r="A10" s="225" t="s">
        <v>341</v>
      </c>
      <c r="B10" s="316"/>
      <c r="C10" s="317"/>
      <c r="D10" s="317"/>
      <c r="E10" s="317"/>
      <c r="F10" s="317"/>
      <c r="G10" s="317"/>
      <c r="H10" s="317"/>
      <c r="I10" s="317"/>
      <c r="J10" s="317"/>
      <c r="K10" s="317"/>
      <c r="L10" s="317"/>
      <c r="M10" s="317"/>
      <c r="N10" s="318"/>
    </row>
    <row r="11" spans="1:14">
      <c r="A11" s="225" t="s">
        <v>303</v>
      </c>
      <c r="B11" s="319"/>
      <c r="C11" s="320"/>
      <c r="D11" s="320"/>
      <c r="E11" s="320"/>
      <c r="F11" s="320"/>
      <c r="G11" s="320"/>
      <c r="H11" s="320"/>
      <c r="I11" s="320"/>
      <c r="J11" s="320"/>
      <c r="K11" s="320"/>
      <c r="L11" s="320"/>
      <c r="M11" s="320"/>
      <c r="N11" s="321"/>
    </row>
    <row r="12" spans="1:14">
      <c r="A12" s="226"/>
      <c r="B12" s="319"/>
      <c r="C12" s="320"/>
      <c r="D12" s="320"/>
      <c r="E12" s="320"/>
      <c r="F12" s="320"/>
      <c r="G12" s="320"/>
      <c r="H12" s="320"/>
      <c r="I12" s="320"/>
      <c r="J12" s="320"/>
      <c r="K12" s="320"/>
      <c r="L12" s="320"/>
      <c r="M12" s="320"/>
      <c r="N12" s="321"/>
    </row>
    <row r="13" spans="1:14" ht="19.5" thickBot="1">
      <c r="A13" s="227"/>
      <c r="B13" s="322"/>
      <c r="C13" s="323"/>
      <c r="D13" s="323"/>
      <c r="E13" s="323"/>
      <c r="F13" s="323"/>
      <c r="G13" s="323"/>
      <c r="H13" s="323"/>
      <c r="I13" s="323"/>
      <c r="J13" s="323"/>
      <c r="K13" s="323"/>
      <c r="L13" s="323"/>
      <c r="M13" s="323"/>
      <c r="N13" s="324"/>
    </row>
    <row r="14" spans="1:14">
      <c r="A14" s="225" t="s">
        <v>304</v>
      </c>
      <c r="B14" s="333" t="s">
        <v>308</v>
      </c>
      <c r="C14" s="334"/>
      <c r="D14" s="334"/>
      <c r="E14" s="334"/>
      <c r="F14" s="334"/>
      <c r="G14" s="334"/>
      <c r="H14" s="334"/>
      <c r="I14" s="334"/>
      <c r="J14" s="334"/>
      <c r="K14" s="334"/>
      <c r="L14" s="334"/>
      <c r="M14" s="334"/>
      <c r="N14" s="335"/>
    </row>
    <row r="15" spans="1:14">
      <c r="A15" s="225" t="s">
        <v>305</v>
      </c>
      <c r="B15" s="336" t="s">
        <v>342</v>
      </c>
      <c r="C15" s="337"/>
      <c r="D15" s="337"/>
      <c r="E15" s="337"/>
      <c r="F15" s="337"/>
      <c r="G15" s="337"/>
      <c r="H15" s="337"/>
      <c r="I15" s="337"/>
      <c r="J15" s="337"/>
      <c r="K15" s="337"/>
      <c r="L15" s="337"/>
      <c r="M15" s="337"/>
      <c r="N15" s="338"/>
    </row>
    <row r="16" spans="1:14" ht="19.5" thickBot="1">
      <c r="A16" s="225" t="s">
        <v>306</v>
      </c>
      <c r="B16" s="339" t="s">
        <v>309</v>
      </c>
      <c r="C16" s="340"/>
      <c r="D16" s="340"/>
      <c r="E16" s="340"/>
      <c r="F16" s="340"/>
      <c r="G16" s="340"/>
      <c r="H16" s="340"/>
      <c r="I16" s="340"/>
      <c r="J16" s="340"/>
      <c r="K16" s="340"/>
      <c r="L16" s="340"/>
      <c r="M16" s="340"/>
      <c r="N16" s="341"/>
    </row>
    <row r="17" spans="1:14">
      <c r="A17" s="225" t="s">
        <v>307</v>
      </c>
      <c r="B17" s="333" t="s">
        <v>310</v>
      </c>
      <c r="C17" s="334"/>
      <c r="D17" s="334"/>
      <c r="E17" s="335"/>
      <c r="F17" s="333" t="s">
        <v>312</v>
      </c>
      <c r="G17" s="335"/>
      <c r="H17" s="333" t="s">
        <v>315</v>
      </c>
      <c r="I17" s="334"/>
      <c r="J17" s="334"/>
      <c r="K17" s="335"/>
      <c r="L17" s="333" t="s">
        <v>316</v>
      </c>
      <c r="M17" s="334"/>
      <c r="N17" s="335"/>
    </row>
    <row r="18" spans="1:14" ht="18" customHeight="1">
      <c r="A18" s="226"/>
      <c r="B18" s="336" t="s">
        <v>311</v>
      </c>
      <c r="C18" s="337"/>
      <c r="D18" s="337"/>
      <c r="E18" s="338"/>
      <c r="F18" s="336" t="s">
        <v>313</v>
      </c>
      <c r="G18" s="338"/>
      <c r="H18" s="336"/>
      <c r="I18" s="337"/>
      <c r="J18" s="337"/>
      <c r="K18" s="338"/>
      <c r="L18" s="336" t="s">
        <v>317</v>
      </c>
      <c r="M18" s="337"/>
      <c r="N18" s="338"/>
    </row>
    <row r="19" spans="1:14" ht="19.5" thickBot="1">
      <c r="A19" s="226"/>
      <c r="B19" s="342"/>
      <c r="C19" s="343"/>
      <c r="D19" s="343"/>
      <c r="E19" s="344"/>
      <c r="F19" s="339" t="s">
        <v>314</v>
      </c>
      <c r="G19" s="341"/>
      <c r="H19" s="339"/>
      <c r="I19" s="340"/>
      <c r="J19" s="340"/>
      <c r="K19" s="341"/>
      <c r="L19" s="339" t="s">
        <v>318</v>
      </c>
      <c r="M19" s="340"/>
      <c r="N19" s="341"/>
    </row>
    <row r="20" spans="1:14" ht="26.45" customHeight="1" thickBot="1">
      <c r="A20" s="226"/>
      <c r="B20" s="325"/>
      <c r="C20" s="326"/>
      <c r="D20" s="326"/>
      <c r="E20" s="327"/>
      <c r="F20" s="325"/>
      <c r="G20" s="327"/>
      <c r="H20" s="345" t="s">
        <v>398</v>
      </c>
      <c r="I20" s="346"/>
      <c r="J20" s="346"/>
      <c r="K20" s="347"/>
      <c r="L20" s="348"/>
      <c r="M20" s="349"/>
      <c r="N20" s="350"/>
    </row>
    <row r="21" spans="1:14" ht="26.45" customHeight="1" thickBot="1">
      <c r="A21" s="226"/>
      <c r="B21" s="325"/>
      <c r="C21" s="326"/>
      <c r="D21" s="326"/>
      <c r="E21" s="327"/>
      <c r="F21" s="325"/>
      <c r="G21" s="327"/>
      <c r="H21" s="345" t="s">
        <v>398</v>
      </c>
      <c r="I21" s="346"/>
      <c r="J21" s="346"/>
      <c r="K21" s="347"/>
      <c r="L21" s="348"/>
      <c r="M21" s="349"/>
      <c r="N21" s="350"/>
    </row>
    <row r="22" spans="1:14" ht="26.45" customHeight="1" thickBot="1">
      <c r="A22" s="226"/>
      <c r="B22" s="325"/>
      <c r="C22" s="326"/>
      <c r="D22" s="326"/>
      <c r="E22" s="327"/>
      <c r="F22" s="325"/>
      <c r="G22" s="327"/>
      <c r="H22" s="345" t="s">
        <v>398</v>
      </c>
      <c r="I22" s="346"/>
      <c r="J22" s="346"/>
      <c r="K22" s="347"/>
      <c r="L22" s="348"/>
      <c r="M22" s="349"/>
      <c r="N22" s="350"/>
    </row>
    <row r="23" spans="1:14" ht="26.45" customHeight="1" thickBot="1">
      <c r="A23" s="226"/>
      <c r="B23" s="351" t="s">
        <v>320</v>
      </c>
      <c r="C23" s="352"/>
      <c r="D23" s="352"/>
      <c r="E23" s="352"/>
      <c r="F23" s="352"/>
      <c r="G23" s="352"/>
      <c r="H23" s="352"/>
      <c r="I23" s="352"/>
      <c r="J23" s="352"/>
      <c r="K23" s="352"/>
      <c r="L23" s="352"/>
      <c r="M23" s="352"/>
      <c r="N23" s="353"/>
    </row>
    <row r="24" spans="1:14" ht="26.45" customHeight="1">
      <c r="A24" s="226"/>
      <c r="B24" s="354" t="s">
        <v>487</v>
      </c>
      <c r="C24" s="355"/>
      <c r="D24" s="355"/>
      <c r="E24" s="355"/>
      <c r="F24" s="355"/>
      <c r="G24" s="355"/>
      <c r="H24" s="355"/>
      <c r="I24" s="356"/>
      <c r="J24" s="354" t="s">
        <v>489</v>
      </c>
      <c r="K24" s="355"/>
      <c r="L24" s="355"/>
      <c r="M24" s="355"/>
      <c r="N24" s="356"/>
    </row>
    <row r="25" spans="1:14" ht="26.45" customHeight="1" thickBot="1">
      <c r="A25" s="227"/>
      <c r="B25" s="357" t="s">
        <v>488</v>
      </c>
      <c r="C25" s="358"/>
      <c r="D25" s="358"/>
      <c r="E25" s="358"/>
      <c r="F25" s="358"/>
      <c r="G25" s="358"/>
      <c r="H25" s="358"/>
      <c r="I25" s="359"/>
      <c r="J25" s="357" t="s">
        <v>490</v>
      </c>
      <c r="K25" s="358"/>
      <c r="L25" s="358"/>
      <c r="M25" s="358"/>
      <c r="N25" s="359"/>
    </row>
    <row r="26" spans="1:14" ht="26.45" customHeight="1" thickBot="1">
      <c r="A26" s="225" t="s">
        <v>321</v>
      </c>
      <c r="B26" s="325"/>
      <c r="C26" s="326"/>
      <c r="D26" s="326"/>
      <c r="E26" s="326"/>
      <c r="F26" s="326"/>
      <c r="G26" s="326"/>
      <c r="H26" s="327"/>
      <c r="I26" s="325"/>
      <c r="J26" s="326"/>
      <c r="K26" s="326"/>
      <c r="L26" s="326"/>
      <c r="M26" s="326"/>
      <c r="N26" s="327"/>
    </row>
    <row r="27" spans="1:14" ht="26.45" customHeight="1" thickBot="1">
      <c r="A27" s="225" t="s">
        <v>322</v>
      </c>
      <c r="B27" s="325"/>
      <c r="C27" s="326"/>
      <c r="D27" s="326"/>
      <c r="E27" s="326"/>
      <c r="F27" s="326"/>
      <c r="G27" s="326"/>
      <c r="H27" s="327"/>
      <c r="I27" s="325"/>
      <c r="J27" s="326"/>
      <c r="K27" s="326"/>
      <c r="L27" s="326"/>
      <c r="M27" s="326"/>
      <c r="N27" s="327"/>
    </row>
    <row r="28" spans="1:14" ht="26.45" customHeight="1" thickBot="1">
      <c r="A28" s="224" t="s">
        <v>307</v>
      </c>
      <c r="B28" s="325"/>
      <c r="C28" s="326"/>
      <c r="D28" s="326"/>
      <c r="E28" s="326"/>
      <c r="F28" s="326"/>
      <c r="G28" s="326"/>
      <c r="H28" s="327"/>
      <c r="I28" s="325"/>
      <c r="J28" s="326"/>
      <c r="K28" s="326"/>
      <c r="L28" s="326"/>
      <c r="M28" s="326"/>
      <c r="N28" s="327"/>
    </row>
    <row r="29" spans="1:14">
      <c r="A29" s="225" t="s">
        <v>323</v>
      </c>
      <c r="B29" s="360"/>
      <c r="C29" s="362" t="s">
        <v>325</v>
      </c>
      <c r="D29" s="364" t="s">
        <v>326</v>
      </c>
      <c r="E29" s="365"/>
      <c r="F29" s="366"/>
      <c r="G29" s="354"/>
      <c r="H29" s="355"/>
      <c r="I29" s="356"/>
      <c r="J29" s="362" t="s">
        <v>325</v>
      </c>
      <c r="K29" s="370" t="s">
        <v>343</v>
      </c>
      <c r="L29" s="354"/>
      <c r="M29" s="356"/>
      <c r="N29" s="362" t="s">
        <v>325</v>
      </c>
    </row>
    <row r="30" spans="1:14" ht="19.5" thickBot="1">
      <c r="A30" s="224" t="s">
        <v>324</v>
      </c>
      <c r="B30" s="361"/>
      <c r="C30" s="363"/>
      <c r="D30" s="367"/>
      <c r="E30" s="368"/>
      <c r="F30" s="369"/>
      <c r="G30" s="357"/>
      <c r="H30" s="358"/>
      <c r="I30" s="359"/>
      <c r="J30" s="363"/>
      <c r="K30" s="371"/>
      <c r="L30" s="357"/>
      <c r="M30" s="359"/>
      <c r="N30" s="363"/>
    </row>
    <row r="31" spans="1:14">
      <c r="A31" s="225" t="s">
        <v>327</v>
      </c>
      <c r="B31" s="316"/>
      <c r="C31" s="317"/>
      <c r="D31" s="317"/>
      <c r="E31" s="317"/>
      <c r="F31" s="317"/>
      <c r="G31" s="317"/>
      <c r="H31" s="317"/>
      <c r="I31" s="317"/>
      <c r="J31" s="317"/>
      <c r="K31" s="317"/>
      <c r="L31" s="317"/>
      <c r="M31" s="317"/>
      <c r="N31" s="318"/>
    </row>
    <row r="32" spans="1:14">
      <c r="A32" s="225" t="s">
        <v>328</v>
      </c>
      <c r="B32" s="319"/>
      <c r="C32" s="320"/>
      <c r="D32" s="320"/>
      <c r="E32" s="320"/>
      <c r="F32" s="320"/>
      <c r="G32" s="320"/>
      <c r="H32" s="320"/>
      <c r="I32" s="320"/>
      <c r="J32" s="320"/>
      <c r="K32" s="320"/>
      <c r="L32" s="320"/>
      <c r="M32" s="320"/>
      <c r="N32" s="321"/>
    </row>
    <row r="33" spans="1:14" ht="19.5" thickBot="1">
      <c r="A33" s="224" t="s">
        <v>329</v>
      </c>
      <c r="B33" s="322"/>
      <c r="C33" s="323"/>
      <c r="D33" s="323"/>
      <c r="E33" s="323"/>
      <c r="F33" s="323"/>
      <c r="G33" s="323"/>
      <c r="H33" s="323"/>
      <c r="I33" s="323"/>
      <c r="J33" s="323"/>
      <c r="K33" s="323"/>
      <c r="L33" s="323"/>
      <c r="M33" s="323"/>
      <c r="N33" s="324"/>
    </row>
    <row r="34" spans="1:14" ht="43.9" customHeight="1" thickBot="1">
      <c r="A34" s="388" t="s">
        <v>330</v>
      </c>
      <c r="B34" s="389"/>
      <c r="C34" s="389"/>
      <c r="D34" s="389"/>
      <c r="E34" s="389"/>
      <c r="F34" s="389"/>
      <c r="G34" s="389"/>
      <c r="H34" s="389"/>
      <c r="I34" s="389"/>
      <c r="J34" s="389"/>
      <c r="K34" s="389"/>
      <c r="L34" s="389"/>
      <c r="M34" s="389"/>
      <c r="N34" s="390"/>
    </row>
    <row r="35" spans="1:14" ht="18" customHeight="1">
      <c r="A35" s="391" t="s">
        <v>331</v>
      </c>
      <c r="B35" s="333" t="s">
        <v>332</v>
      </c>
      <c r="C35" s="334"/>
      <c r="D35" s="335"/>
      <c r="E35" s="333" t="s">
        <v>333</v>
      </c>
      <c r="F35" s="334"/>
      <c r="G35" s="334"/>
      <c r="H35" s="334"/>
      <c r="I35" s="334"/>
      <c r="J35" s="335"/>
      <c r="K35" s="333" t="s">
        <v>334</v>
      </c>
      <c r="L35" s="335"/>
      <c r="M35" s="333" t="s">
        <v>335</v>
      </c>
      <c r="N35" s="335"/>
    </row>
    <row r="36" spans="1:14" ht="18" customHeight="1">
      <c r="A36" s="392"/>
      <c r="B36" s="336"/>
      <c r="C36" s="337"/>
      <c r="D36" s="338"/>
      <c r="E36" s="336"/>
      <c r="F36" s="337"/>
      <c r="G36" s="337"/>
      <c r="H36" s="337"/>
      <c r="I36" s="337"/>
      <c r="J36" s="338"/>
      <c r="K36" s="336"/>
      <c r="L36" s="338"/>
      <c r="M36" s="336" t="s">
        <v>336</v>
      </c>
      <c r="N36" s="338"/>
    </row>
    <row r="37" spans="1:14" ht="19.5" thickBot="1">
      <c r="A37" s="393"/>
      <c r="B37" s="339"/>
      <c r="C37" s="340"/>
      <c r="D37" s="341"/>
      <c r="E37" s="339"/>
      <c r="F37" s="340"/>
      <c r="G37" s="340"/>
      <c r="H37" s="340"/>
      <c r="I37" s="340"/>
      <c r="J37" s="341"/>
      <c r="K37" s="339"/>
      <c r="L37" s="341"/>
      <c r="M37" s="339" t="s">
        <v>337</v>
      </c>
      <c r="N37" s="341"/>
    </row>
    <row r="38" spans="1:14" ht="18" customHeight="1">
      <c r="A38" s="378"/>
      <c r="B38" s="316"/>
      <c r="C38" s="317"/>
      <c r="D38" s="318"/>
      <c r="E38" s="316"/>
      <c r="F38" s="317"/>
      <c r="G38" s="317"/>
      <c r="H38" s="317"/>
      <c r="I38" s="317"/>
      <c r="J38" s="318"/>
      <c r="K38" s="381"/>
      <c r="L38" s="382"/>
      <c r="M38" s="372" t="s">
        <v>338</v>
      </c>
      <c r="N38" s="373"/>
    </row>
    <row r="39" spans="1:14" ht="18" customHeight="1">
      <c r="A39" s="379"/>
      <c r="B39" s="319"/>
      <c r="C39" s="320"/>
      <c r="D39" s="321"/>
      <c r="E39" s="319"/>
      <c r="F39" s="320"/>
      <c r="G39" s="320"/>
      <c r="H39" s="320"/>
      <c r="I39" s="320"/>
      <c r="J39" s="321"/>
      <c r="K39" s="383"/>
      <c r="L39" s="384"/>
      <c r="M39" s="374" t="s">
        <v>339</v>
      </c>
      <c r="N39" s="375"/>
    </row>
    <row r="40" spans="1:14" ht="19.5" thickBot="1">
      <c r="A40" s="380"/>
      <c r="B40" s="322"/>
      <c r="C40" s="323"/>
      <c r="D40" s="324"/>
      <c r="E40" s="322"/>
      <c r="F40" s="323"/>
      <c r="G40" s="323"/>
      <c r="H40" s="323"/>
      <c r="I40" s="323"/>
      <c r="J40" s="324"/>
      <c r="K40" s="385"/>
      <c r="L40" s="386"/>
      <c r="M40" s="376" t="s">
        <v>340</v>
      </c>
      <c r="N40" s="377"/>
    </row>
    <row r="41" spans="1:14" ht="18" customHeight="1">
      <c r="A41" s="378"/>
      <c r="B41" s="316"/>
      <c r="C41" s="317"/>
      <c r="D41" s="318"/>
      <c r="E41" s="316"/>
      <c r="F41" s="317"/>
      <c r="G41" s="317"/>
      <c r="H41" s="317"/>
      <c r="I41" s="317"/>
      <c r="J41" s="318"/>
      <c r="K41" s="381"/>
      <c r="L41" s="382"/>
      <c r="M41" s="372" t="s">
        <v>338</v>
      </c>
      <c r="N41" s="373"/>
    </row>
    <row r="42" spans="1:14" ht="18" customHeight="1">
      <c r="A42" s="379"/>
      <c r="B42" s="319"/>
      <c r="C42" s="320"/>
      <c r="D42" s="321"/>
      <c r="E42" s="319"/>
      <c r="F42" s="320"/>
      <c r="G42" s="320"/>
      <c r="H42" s="320"/>
      <c r="I42" s="320"/>
      <c r="J42" s="321"/>
      <c r="K42" s="383"/>
      <c r="L42" s="384"/>
      <c r="M42" s="374" t="s">
        <v>339</v>
      </c>
      <c r="N42" s="375"/>
    </row>
    <row r="43" spans="1:14" ht="19.5" thickBot="1">
      <c r="A43" s="380"/>
      <c r="B43" s="322"/>
      <c r="C43" s="323"/>
      <c r="D43" s="324"/>
      <c r="E43" s="322"/>
      <c r="F43" s="323"/>
      <c r="G43" s="323"/>
      <c r="H43" s="323"/>
      <c r="I43" s="323"/>
      <c r="J43" s="324"/>
      <c r="K43" s="385"/>
      <c r="L43" s="386"/>
      <c r="M43" s="376" t="s">
        <v>340</v>
      </c>
      <c r="N43" s="377"/>
    </row>
    <row r="44" spans="1:14" ht="18" customHeight="1">
      <c r="A44" s="378"/>
      <c r="B44" s="316"/>
      <c r="C44" s="317"/>
      <c r="D44" s="318"/>
      <c r="E44" s="316"/>
      <c r="F44" s="317"/>
      <c r="G44" s="317"/>
      <c r="H44" s="317"/>
      <c r="I44" s="317"/>
      <c r="J44" s="318"/>
      <c r="K44" s="381"/>
      <c r="L44" s="382"/>
      <c r="M44" s="372" t="s">
        <v>338</v>
      </c>
      <c r="N44" s="373"/>
    </row>
    <row r="45" spans="1:14" ht="18" customHeight="1">
      <c r="A45" s="379"/>
      <c r="B45" s="319"/>
      <c r="C45" s="320"/>
      <c r="D45" s="321"/>
      <c r="E45" s="319"/>
      <c r="F45" s="320"/>
      <c r="G45" s="320"/>
      <c r="H45" s="320"/>
      <c r="I45" s="320"/>
      <c r="J45" s="321"/>
      <c r="K45" s="383"/>
      <c r="L45" s="384"/>
      <c r="M45" s="374" t="s">
        <v>339</v>
      </c>
      <c r="N45" s="375"/>
    </row>
    <row r="46" spans="1:14" ht="19.5" thickBot="1">
      <c r="A46" s="380"/>
      <c r="B46" s="322"/>
      <c r="C46" s="323"/>
      <c r="D46" s="324"/>
      <c r="E46" s="322"/>
      <c r="F46" s="323"/>
      <c r="G46" s="323"/>
      <c r="H46" s="323"/>
      <c r="I46" s="323"/>
      <c r="J46" s="324"/>
      <c r="K46" s="385"/>
      <c r="L46" s="386"/>
      <c r="M46" s="376" t="s">
        <v>340</v>
      </c>
      <c r="N46" s="377"/>
    </row>
    <row r="47" spans="1:14" ht="18" customHeight="1">
      <c r="A47" s="378"/>
      <c r="B47" s="316"/>
      <c r="C47" s="317"/>
      <c r="D47" s="318"/>
      <c r="E47" s="316"/>
      <c r="F47" s="317"/>
      <c r="G47" s="317"/>
      <c r="H47" s="317"/>
      <c r="I47" s="317"/>
      <c r="J47" s="318"/>
      <c r="K47" s="381"/>
      <c r="L47" s="382"/>
      <c r="M47" s="372" t="s">
        <v>338</v>
      </c>
      <c r="N47" s="373"/>
    </row>
    <row r="48" spans="1:14" ht="18" customHeight="1">
      <c r="A48" s="379"/>
      <c r="B48" s="319"/>
      <c r="C48" s="320"/>
      <c r="D48" s="321"/>
      <c r="E48" s="319"/>
      <c r="F48" s="320"/>
      <c r="G48" s="320"/>
      <c r="H48" s="320"/>
      <c r="I48" s="320"/>
      <c r="J48" s="321"/>
      <c r="K48" s="383"/>
      <c r="L48" s="384"/>
      <c r="M48" s="374" t="s">
        <v>339</v>
      </c>
      <c r="N48" s="375"/>
    </row>
    <row r="49" spans="1:14" ht="19.5" thickBot="1">
      <c r="A49" s="380"/>
      <c r="B49" s="322"/>
      <c r="C49" s="323"/>
      <c r="D49" s="324"/>
      <c r="E49" s="322"/>
      <c r="F49" s="323"/>
      <c r="G49" s="323"/>
      <c r="H49" s="323"/>
      <c r="I49" s="323"/>
      <c r="J49" s="324"/>
      <c r="K49" s="385"/>
      <c r="L49" s="386"/>
      <c r="M49" s="376" t="s">
        <v>340</v>
      </c>
      <c r="N49" s="377"/>
    </row>
    <row r="50" spans="1:14">
      <c r="A50" s="228"/>
      <c r="B50" s="228"/>
      <c r="C50" s="228"/>
      <c r="D50" s="228"/>
      <c r="E50" s="228"/>
      <c r="F50" s="228"/>
      <c r="G50" s="228"/>
      <c r="H50" s="228"/>
      <c r="I50" s="228"/>
      <c r="J50" s="228"/>
      <c r="K50" s="228"/>
      <c r="L50" s="228"/>
      <c r="M50" s="228"/>
      <c r="N50" s="228"/>
    </row>
    <row r="52" spans="1:14">
      <c r="A52" s="229"/>
    </row>
  </sheetData>
  <mergeCells count="89">
    <mergeCell ref="A1:B1"/>
    <mergeCell ref="A47:A49"/>
    <mergeCell ref="B47:D49"/>
    <mergeCell ref="E47:J49"/>
    <mergeCell ref="K47:L49"/>
    <mergeCell ref="A41:A43"/>
    <mergeCell ref="B41:D43"/>
    <mergeCell ref="E41:J43"/>
    <mergeCell ref="K41:L43"/>
    <mergeCell ref="B31:N33"/>
    <mergeCell ref="A34:N34"/>
    <mergeCell ref="A35:A37"/>
    <mergeCell ref="B35:D37"/>
    <mergeCell ref="E35:J37"/>
    <mergeCell ref="K35:L37"/>
    <mergeCell ref="M35:N35"/>
    <mergeCell ref="M47:N47"/>
    <mergeCell ref="M48:N48"/>
    <mergeCell ref="M49:N49"/>
    <mergeCell ref="A44:A46"/>
    <mergeCell ref="B44:D46"/>
    <mergeCell ref="E44:J46"/>
    <mergeCell ref="K44:L46"/>
    <mergeCell ref="M44:N44"/>
    <mergeCell ref="M45:N45"/>
    <mergeCell ref="M46:N46"/>
    <mergeCell ref="M41:N41"/>
    <mergeCell ref="M42:N42"/>
    <mergeCell ref="M43:N43"/>
    <mergeCell ref="A38:A40"/>
    <mergeCell ref="B38:D40"/>
    <mergeCell ref="E38:J40"/>
    <mergeCell ref="K38:L40"/>
    <mergeCell ref="M38:N38"/>
    <mergeCell ref="M39:N39"/>
    <mergeCell ref="M40:N40"/>
    <mergeCell ref="M36:N36"/>
    <mergeCell ref="M37:N37"/>
    <mergeCell ref="B28:H28"/>
    <mergeCell ref="I28:N28"/>
    <mergeCell ref="B29:B30"/>
    <mergeCell ref="C29:C30"/>
    <mergeCell ref="D29:F30"/>
    <mergeCell ref="G29:I30"/>
    <mergeCell ref="J29:J30"/>
    <mergeCell ref="K29:K30"/>
    <mergeCell ref="L29:M30"/>
    <mergeCell ref="N29:N30"/>
    <mergeCell ref="B27:H27"/>
    <mergeCell ref="I27:N27"/>
    <mergeCell ref="B22:E22"/>
    <mergeCell ref="F22:G22"/>
    <mergeCell ref="H22:K22"/>
    <mergeCell ref="L22:N22"/>
    <mergeCell ref="B23:N23"/>
    <mergeCell ref="B24:I24"/>
    <mergeCell ref="B25:I25"/>
    <mergeCell ref="J24:N24"/>
    <mergeCell ref="J25:N25"/>
    <mergeCell ref="B26:H26"/>
    <mergeCell ref="I26:N26"/>
    <mergeCell ref="B20:E20"/>
    <mergeCell ref="F20:G20"/>
    <mergeCell ref="H20:K20"/>
    <mergeCell ref="L20:N20"/>
    <mergeCell ref="B21:E21"/>
    <mergeCell ref="F21:G21"/>
    <mergeCell ref="H21:K21"/>
    <mergeCell ref="L21:N21"/>
    <mergeCell ref="L17:N17"/>
    <mergeCell ref="L18:N18"/>
    <mergeCell ref="L19:N19"/>
    <mergeCell ref="B10:N13"/>
    <mergeCell ref="B14:N14"/>
    <mergeCell ref="B15:N15"/>
    <mergeCell ref="B16:N16"/>
    <mergeCell ref="B17:E17"/>
    <mergeCell ref="B18:E18"/>
    <mergeCell ref="B19:E19"/>
    <mergeCell ref="F17:G17"/>
    <mergeCell ref="F18:G18"/>
    <mergeCell ref="F19:G19"/>
    <mergeCell ref="H17:K19"/>
    <mergeCell ref="B6:N9"/>
    <mergeCell ref="B2:N2"/>
    <mergeCell ref="B3:N3"/>
    <mergeCell ref="A4:A5"/>
    <mergeCell ref="B4:N4"/>
    <mergeCell ref="B5:N5"/>
  </mergeCells>
  <phoneticPr fontId="4"/>
  <dataValidations count="1">
    <dataValidation type="list" allowBlank="1" showInputMessage="1" showErrorMessage="1" sqref="L20:N22" xr:uid="{62301E25-E2AA-42CF-B625-BD06B6F11DA3}">
      <formula1>"〇"</formula1>
    </dataValidation>
  </dataValidations>
  <pageMargins left="0.7" right="0.7" top="0.75" bottom="0.75" header="0.3" footer="0.3"/>
  <pageSetup paperSize="9" scale="67"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536A-BD8A-4F81-9595-E8B6D4D87855}">
  <sheetPr>
    <tabColor theme="9" tint="0.79998168889431442"/>
  </sheetPr>
  <dimension ref="A1:K19"/>
  <sheetViews>
    <sheetView view="pageBreakPreview" zoomScale="80" zoomScaleNormal="100" zoomScaleSheetLayoutView="80" workbookViewId="0">
      <selection activeCell="N19" sqref="N19"/>
    </sheetView>
  </sheetViews>
  <sheetFormatPr defaultRowHeight="18.75"/>
  <cols>
    <col min="2" max="2" width="16.25" customWidth="1"/>
    <col min="3" max="4" width="13.5" customWidth="1"/>
    <col min="5" max="5" width="6.5" customWidth="1"/>
    <col min="6" max="6" width="5.25" customWidth="1"/>
    <col min="7" max="7" width="14.125" customWidth="1"/>
    <col min="8" max="9" width="16.625" customWidth="1"/>
    <col min="10" max="10" width="22.625" customWidth="1"/>
    <col min="11" max="11" width="3.75" bestFit="1" customWidth="1"/>
  </cols>
  <sheetData>
    <row r="1" spans="1:11" s="21" customFormat="1" ht="19.5">
      <c r="A1" s="54" t="s">
        <v>459</v>
      </c>
    </row>
    <row r="2" spans="1:11">
      <c r="A2" s="55"/>
      <c r="B2" s="590"/>
      <c r="C2" s="591"/>
      <c r="D2" s="591"/>
      <c r="E2" s="591"/>
      <c r="F2" s="591"/>
      <c r="G2" s="591"/>
      <c r="H2" s="591"/>
      <c r="I2" s="591"/>
      <c r="J2" s="57" t="s">
        <v>103</v>
      </c>
      <c r="K2" s="56"/>
    </row>
    <row r="3" spans="1:11" ht="36">
      <c r="A3" s="66" t="s">
        <v>142</v>
      </c>
      <c r="B3" s="66" t="s">
        <v>143</v>
      </c>
      <c r="C3" s="66" t="s">
        <v>144</v>
      </c>
      <c r="D3" s="66" t="s">
        <v>145</v>
      </c>
      <c r="E3" s="66" t="s">
        <v>146</v>
      </c>
      <c r="F3" s="67" t="s">
        <v>147</v>
      </c>
      <c r="G3" s="66" t="s">
        <v>148</v>
      </c>
      <c r="H3" s="66" t="s">
        <v>149</v>
      </c>
      <c r="I3" s="66" t="s">
        <v>150</v>
      </c>
      <c r="J3" s="66" t="s">
        <v>151</v>
      </c>
      <c r="K3" s="206" t="s">
        <v>140</v>
      </c>
    </row>
    <row r="4" spans="1:11" ht="32.65" customHeight="1">
      <c r="A4" s="68">
        <f>ROW()-ROW(原材料・副資材費16[[#Headers],[番　号]])</f>
        <v>1</v>
      </c>
      <c r="B4" s="58"/>
      <c r="C4" s="58"/>
      <c r="D4" s="58"/>
      <c r="E4" s="59"/>
      <c r="F4" s="60"/>
      <c r="G4" s="61"/>
      <c r="H4" s="62">
        <f>ROUNDDOWN(原材料・副資材費16[[#This Row],[助成対象経費
(A)×(B)
（税抜）]]*1.1,0)</f>
        <v>0</v>
      </c>
      <c r="I4" s="62">
        <f>原材料・副資材費16[[#This Row],[数量
(A)]]*原材料・副資材費16[[#This Row],[単価(B)
（税抜）]]</f>
        <v>0</v>
      </c>
      <c r="J4" s="58"/>
      <c r="K4"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5" spans="1:11" ht="32.65" customHeight="1">
      <c r="A5" s="68">
        <f>ROW()-ROW(原材料・副資材費16[[#Headers],[番　号]])</f>
        <v>2</v>
      </c>
      <c r="B5" s="58"/>
      <c r="C5" s="58"/>
      <c r="D5" s="58"/>
      <c r="E5" s="59"/>
      <c r="F5" s="60"/>
      <c r="G5" s="61"/>
      <c r="H5" s="62">
        <f>ROUNDDOWN(原材料・副資材費16[[#This Row],[助成対象経費
(A)×(B)
（税抜）]]*1.1,0)</f>
        <v>0</v>
      </c>
      <c r="I5" s="62">
        <f>原材料・副資材費16[[#This Row],[数量
(A)]]*原材料・副資材費16[[#This Row],[単価(B)
（税抜）]]</f>
        <v>0</v>
      </c>
      <c r="J5" s="58"/>
      <c r="K5"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6" spans="1:11" ht="32.65" customHeight="1">
      <c r="A6" s="68">
        <f>ROW()-ROW(原材料・副資材費16[[#Headers],[番　号]])</f>
        <v>3</v>
      </c>
      <c r="B6" s="58"/>
      <c r="C6" s="58"/>
      <c r="D6" s="58"/>
      <c r="E6" s="59"/>
      <c r="F6" s="60"/>
      <c r="G6" s="61"/>
      <c r="H6" s="62">
        <f>ROUNDDOWN(原材料・副資材費16[[#This Row],[助成対象経費
(A)×(B)
（税抜）]]*1.1,0)</f>
        <v>0</v>
      </c>
      <c r="I6" s="62">
        <f>原材料・副資材費16[[#This Row],[数量
(A)]]*原材料・副資材費16[[#This Row],[単価(B)
（税抜）]]</f>
        <v>0</v>
      </c>
      <c r="J6" s="58"/>
      <c r="K6"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7" spans="1:11" ht="32.65" customHeight="1">
      <c r="A7" s="68">
        <f>ROW()-ROW(原材料・副資材費16[[#Headers],[番　号]])</f>
        <v>4</v>
      </c>
      <c r="B7" s="58"/>
      <c r="C7" s="58"/>
      <c r="D7" s="58"/>
      <c r="E7" s="59"/>
      <c r="F7" s="60"/>
      <c r="G7" s="61"/>
      <c r="H7" s="62">
        <f>ROUNDDOWN(原材料・副資材費16[[#This Row],[助成対象経費
(A)×(B)
（税抜）]]*1.1,0)</f>
        <v>0</v>
      </c>
      <c r="I7" s="62">
        <f>原材料・副資材費16[[#This Row],[数量
(A)]]*原材料・副資材費16[[#This Row],[単価(B)
（税抜）]]</f>
        <v>0</v>
      </c>
      <c r="J7" s="58"/>
      <c r="K7"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8" spans="1:11" ht="32.65" customHeight="1">
      <c r="A8" s="68">
        <f>ROW()-ROW(原材料・副資材費16[[#Headers],[番　号]])</f>
        <v>5</v>
      </c>
      <c r="B8" s="58"/>
      <c r="C8" s="58"/>
      <c r="D8" s="58"/>
      <c r="E8" s="59"/>
      <c r="F8" s="60"/>
      <c r="G8" s="61"/>
      <c r="H8" s="62">
        <f>ROUNDDOWN(原材料・副資材費16[[#This Row],[助成対象経費
(A)×(B)
（税抜）]]*1.1,0)</f>
        <v>0</v>
      </c>
      <c r="I8" s="62">
        <f>原材料・副資材費16[[#This Row],[数量
(A)]]*原材料・副資材費16[[#This Row],[単価(B)
（税抜）]]</f>
        <v>0</v>
      </c>
      <c r="J8" s="58"/>
      <c r="K8"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9" spans="1:11" ht="32.65" customHeight="1">
      <c r="A9" s="68">
        <f>ROW()-ROW(原材料・副資材費16[[#Headers],[番　号]])</f>
        <v>6</v>
      </c>
      <c r="B9" s="58"/>
      <c r="C9" s="58"/>
      <c r="D9" s="58"/>
      <c r="E9" s="59"/>
      <c r="F9" s="60"/>
      <c r="G9" s="61"/>
      <c r="H9" s="62">
        <f>ROUNDDOWN(原材料・副資材費16[[#This Row],[助成対象経費
(A)×(B)
（税抜）]]*1.1,0)</f>
        <v>0</v>
      </c>
      <c r="I9" s="62">
        <f>原材料・副資材費16[[#This Row],[数量
(A)]]*原材料・副資材費16[[#This Row],[単価(B)
（税抜）]]</f>
        <v>0</v>
      </c>
      <c r="J9" s="58"/>
      <c r="K9"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10" spans="1:11" ht="32.65" customHeight="1">
      <c r="A10" s="68">
        <f>ROW()-ROW(原材料・副資材費16[[#Headers],[番　号]])</f>
        <v>7</v>
      </c>
      <c r="B10" s="58"/>
      <c r="C10" s="58"/>
      <c r="D10" s="58"/>
      <c r="E10" s="59"/>
      <c r="F10" s="60"/>
      <c r="G10" s="61"/>
      <c r="H10" s="62">
        <f>ROUNDDOWN(原材料・副資材費16[[#This Row],[助成対象経費
(A)×(B)
（税抜）]]*1.1,0)</f>
        <v>0</v>
      </c>
      <c r="I10" s="62">
        <f>原材料・副資材費16[[#This Row],[数量
(A)]]*原材料・副資材費16[[#This Row],[単価(B)
（税抜）]]</f>
        <v>0</v>
      </c>
      <c r="J10" s="58"/>
      <c r="K10"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11" spans="1:11" ht="32.65" customHeight="1">
      <c r="A11" s="68">
        <f>ROW()-ROW(原材料・副資材費16[[#Headers],[番　号]])</f>
        <v>8</v>
      </c>
      <c r="B11" s="58"/>
      <c r="C11" s="58"/>
      <c r="D11" s="58"/>
      <c r="E11" s="59"/>
      <c r="F11" s="60"/>
      <c r="G11" s="61"/>
      <c r="H11" s="62">
        <f>ROUNDDOWN(原材料・副資材費16[[#This Row],[助成対象経費
(A)×(B)
（税抜）]]*1.1,0)</f>
        <v>0</v>
      </c>
      <c r="I11" s="62">
        <f>原材料・副資材費16[[#This Row],[数量
(A)]]*原材料・副資材費16[[#This Row],[単価(B)
（税抜）]]</f>
        <v>0</v>
      </c>
      <c r="J11" s="58"/>
      <c r="K11"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12" spans="1:11" ht="32.65" customHeight="1">
      <c r="A12" s="69">
        <f>ROW()-ROW(原材料・副資材費16[[#Headers],[番　号]])</f>
        <v>9</v>
      </c>
      <c r="B12" s="58"/>
      <c r="C12" s="58"/>
      <c r="D12" s="58"/>
      <c r="E12" s="59"/>
      <c r="F12" s="64"/>
      <c r="G12" s="61"/>
      <c r="H12" s="62">
        <f>ROUNDDOWN(原材料・副資材費16[[#This Row],[助成対象経費
(A)×(B)
（税抜）]]*1.1,0)</f>
        <v>0</v>
      </c>
      <c r="I12" s="62">
        <f>原材料・副資材費16[[#This Row],[数量
(A)]]*原材料・副資材費16[[#This Row],[単価(B)
（税抜）]]</f>
        <v>0</v>
      </c>
      <c r="J12" s="58"/>
      <c r="K12"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13" spans="1:11" ht="32.65" customHeight="1">
      <c r="A13" s="69">
        <f>ROW()-ROW(原材料・副資材費16[[#Headers],[番　号]])</f>
        <v>10</v>
      </c>
      <c r="B13" s="58"/>
      <c r="C13" s="58"/>
      <c r="D13" s="58"/>
      <c r="E13" s="59"/>
      <c r="F13" s="64"/>
      <c r="G13" s="61"/>
      <c r="H13" s="62">
        <f>ROUNDDOWN(原材料・副資材費16[[#This Row],[助成対象経費
(A)×(B)
（税抜）]]*1.1,0)</f>
        <v>0</v>
      </c>
      <c r="I13" s="62">
        <f>原材料・副資材費16[[#This Row],[数量
(A)]]*原材料・副資材費16[[#This Row],[単価(B)
（税抜）]]</f>
        <v>0</v>
      </c>
      <c r="J13" s="58"/>
      <c r="K13"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14" spans="1:11" ht="32.65" customHeight="1">
      <c r="A14" s="69">
        <f>ROW()-ROW(原材料・副資材費16[[#Headers],[番　号]])</f>
        <v>11</v>
      </c>
      <c r="B14" s="58"/>
      <c r="C14" s="58"/>
      <c r="D14" s="58"/>
      <c r="E14" s="59"/>
      <c r="F14" s="64"/>
      <c r="G14" s="61"/>
      <c r="H14" s="62">
        <f>ROUNDDOWN(原材料・副資材費16[[#This Row],[助成対象経費
(A)×(B)
（税抜）]]*1.1,0)</f>
        <v>0</v>
      </c>
      <c r="I14" s="62">
        <f>原材料・副資材費16[[#This Row],[数量
(A)]]*原材料・副資材費16[[#This Row],[単価(B)
（税抜）]]</f>
        <v>0</v>
      </c>
      <c r="J14" s="58"/>
      <c r="K14"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15" spans="1:11" ht="32.65" customHeight="1">
      <c r="A15" s="68">
        <f>ROW()-ROW(原材料・副資材費16[[#Headers],[番　号]])</f>
        <v>12</v>
      </c>
      <c r="B15" s="58"/>
      <c r="C15" s="58"/>
      <c r="D15" s="58"/>
      <c r="E15" s="59"/>
      <c r="F15" s="60"/>
      <c r="G15" s="61"/>
      <c r="H15" s="62">
        <f>ROUNDDOWN(原材料・副資材費16[[#This Row],[助成対象経費
(A)×(B)
（税抜）]]*1.1,0)</f>
        <v>0</v>
      </c>
      <c r="I15" s="62">
        <f>原材料・副資材費16[[#This Row],[数量
(A)]]*原材料・副資材費16[[#This Row],[単価(B)
（税抜）]]</f>
        <v>0</v>
      </c>
      <c r="J15" s="58"/>
      <c r="K15"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16" spans="1:11" ht="32.65" customHeight="1">
      <c r="A16" s="68">
        <f>ROW()-ROW(原材料・副資材費16[[#Headers],[番　号]])</f>
        <v>13</v>
      </c>
      <c r="B16" s="58"/>
      <c r="C16" s="58"/>
      <c r="D16" s="58"/>
      <c r="E16" s="59"/>
      <c r="F16" s="60"/>
      <c r="G16" s="61"/>
      <c r="H16" s="62">
        <f>ROUNDDOWN(原材料・副資材費16[[#This Row],[助成対象経費
(A)×(B)
（税抜）]]*1.1,0)</f>
        <v>0</v>
      </c>
      <c r="I16" s="62">
        <f>原材料・副資材費16[[#This Row],[数量
(A)]]*原材料・副資材費16[[#This Row],[単価(B)
（税抜）]]</f>
        <v>0</v>
      </c>
      <c r="J16" s="58"/>
      <c r="K16"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17" spans="1:11" ht="32.65" customHeight="1">
      <c r="A17" s="68">
        <f>ROW()-ROW(原材料・副資材費16[[#Headers],[番　号]])</f>
        <v>14</v>
      </c>
      <c r="B17" s="58"/>
      <c r="C17" s="58"/>
      <c r="D17" s="58"/>
      <c r="E17" s="59"/>
      <c r="F17" s="60"/>
      <c r="G17" s="61"/>
      <c r="H17" s="62">
        <f>ROUNDDOWN(原材料・副資材費16[[#This Row],[助成対象経費
(A)×(B)
（税抜）]]*1.1,0)</f>
        <v>0</v>
      </c>
      <c r="I17" s="62">
        <f>原材料・副資材費16[[#This Row],[数量
(A)]]*原材料・副資材費16[[#This Row],[単価(B)
（税抜）]]</f>
        <v>0</v>
      </c>
      <c r="J17" s="58"/>
      <c r="K17"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18" spans="1:11" ht="32.65" customHeight="1">
      <c r="A18" s="68">
        <f>ROW()-ROW(原材料・副資材費16[[#Headers],[番　号]])</f>
        <v>15</v>
      </c>
      <c r="B18" s="58"/>
      <c r="C18" s="58"/>
      <c r="D18" s="58"/>
      <c r="E18" s="59"/>
      <c r="F18" s="60"/>
      <c r="G18" s="61"/>
      <c r="H18" s="62">
        <f>ROUNDDOWN(原材料・副資材費16[[#This Row],[助成対象経費
(A)×(B)
（税抜）]]*1.1,0)</f>
        <v>0</v>
      </c>
      <c r="I18" s="62">
        <f>原材料・副資材費16[[#This Row],[数量
(A)]]*原材料・副資材費16[[#This Row],[単価(B)
（税抜）]]</f>
        <v>0</v>
      </c>
      <c r="J18" s="58"/>
      <c r="K18" s="63" t="str">
        <f>IF(OR(AND(原材料・副資材費16[[#This Row],[品　名]]="",原材料・副資材費16[[#This Row],[仕　様]]="",原材料・副資材費16[[#This Row],[用　途]]="",原材料・副資材費16[[#This Row],[数量
(A)]]="",原材料・副資材費16[[#This Row],[単位]]="",原材料・副資材費16[[#This Row],[単価(B)
（税抜）]]="",原材料・副資材費16[[#This Row],[購入企業名]]=""),
          AND(原材料・副資材費16[[#This Row],[品　名]]&lt;&gt;"",原材料・副資材費16[[#This Row],[仕　様]]&lt;&gt;"",原材料・副資材費16[[#This Row],[用　途]]&lt;&gt;"",原材料・副資材費16[[#This Row],[数量
(A)]]&lt;&gt;"",原材料・副資材費16[[#This Row],[単位]]&lt;&gt;"",原材料・副資材費16[[#This Row],[単価(B)
（税抜）]]&lt;&gt;"",原材料・副資材費16[[#This Row],[購入企業名]]&lt;&gt;"")),
    "",
    "←全ての項目を入力してください。")</f>
        <v/>
      </c>
    </row>
    <row r="19" spans="1:11" ht="44.1" customHeight="1">
      <c r="A19" s="70"/>
      <c r="B19" s="71"/>
      <c r="C19" s="71"/>
      <c r="D19" s="71"/>
      <c r="E19" s="71"/>
      <c r="F19" s="71"/>
      <c r="G19" s="72" t="s">
        <v>130</v>
      </c>
      <c r="H19" s="73">
        <f>SUBTOTAL(109,原材料・副資材費16[助成事業に
要する経費
（税込）])</f>
        <v>0</v>
      </c>
      <c r="I19" s="73">
        <f>SUBTOTAL(109,原材料・副資材費16[助成対象経費
(A)×(B)
（税抜）])</f>
        <v>0</v>
      </c>
      <c r="J19" s="74"/>
      <c r="K19" s="65"/>
    </row>
  </sheetData>
  <mergeCells count="1">
    <mergeCell ref="B2:I2"/>
  </mergeCells>
  <phoneticPr fontId="4"/>
  <dataValidations count="7">
    <dataValidation allowBlank="1" showInputMessage="1" showErrorMessage="1" promptTitle="購入企業名を記載してください" prompt="未定等不明確の場合は、 申請時点の候補先を記入してください。購入先は、自社と資本関係、役員または従業員の兼務、自社の代表者３親等以内の親族による経営ではないこと。_x000a__x000a_" sqref="J4:J18" xr:uid="{BEBDFA68-999A-4652-BEFB-328D60D7F181}"/>
    <dataValidation allowBlank="1" showInputMessage="1" showErrorMessage="1" prompt="例１：○○部に組込_x000a_例２：△△試作に使用_x000a_" sqref="D4:D18" xr:uid="{1B4D7DCF-007D-4F77-B359-A9D903AA358F}"/>
    <dataValidation allowBlank="1" showInputMessage="1" showErrorMessage="1" prompt="大きさ、材質、規格等を記入してください" sqref="C4:C18" xr:uid="{45E440C7-DED9-4268-A0D8-2A039647E528}"/>
    <dataValidation imeMode="halfAlpha" allowBlank="1" showInputMessage="1" showErrorMessage="1" sqref="G4:G18" xr:uid="{F7A2E6B4-86E0-4EF8-BFD1-05BE146ECDCF}"/>
    <dataValidation type="custom" allowBlank="1" showInputMessage="1" showErrorMessage="1" sqref="K4:K18" xr:uid="{12FD7C48-E70D-4B80-9199-FA86D9CE834C}">
      <formula1>ISERROR(FIND(CHAR(10),K4))</formula1>
    </dataValidation>
    <dataValidation imeMode="halfAlpha" allowBlank="1" showInputMessage="1" showErrorMessage="1" promptTitle="必要最小限の数量が対象となります" prompt="助成事業での使いきりが原則で、未使用残存品は対象外となります" sqref="E4:E18" xr:uid="{18B2B2A2-B58B-4240-B461-8CBAA08EDCC9}"/>
    <dataValidation allowBlank="1" showInputMessage="1" showErrorMessage="1" promptTitle="購入予定品名を記載してください" prompt="製品・サービスの開発・改良に直接使用し、消費される原材料、副資材、部品等の購入に要する経費が対象です" sqref="B4:B18" xr:uid="{B35284FC-8A86-48EC-81EE-FFD2A738DD4D}"/>
  </dataValidations>
  <pageMargins left="0.7" right="0.7" top="0.75" bottom="0.75" header="0.3" footer="0.3"/>
  <pageSetup paperSize="9" scale="58" orientation="portrait" horizontalDpi="1200" verticalDpi="120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FEC2-C1EB-431C-A5AF-C87BB7940D5C}">
  <sheetPr>
    <tabColor theme="9" tint="0.79998168889431442"/>
  </sheetPr>
  <dimension ref="A1:K19"/>
  <sheetViews>
    <sheetView view="pageBreakPreview" zoomScale="80" zoomScaleNormal="100" zoomScaleSheetLayoutView="80" workbookViewId="0">
      <selection activeCell="T9" sqref="T9"/>
    </sheetView>
  </sheetViews>
  <sheetFormatPr defaultColWidth="8.625" defaultRowHeight="18.75"/>
  <cols>
    <col min="1" max="1" width="8.625" style="21"/>
    <col min="2" max="4" width="16.625" style="21" customWidth="1"/>
    <col min="5" max="5" width="6" style="21" customWidth="1"/>
    <col min="6" max="6" width="4.75" style="21" bestFit="1" customWidth="1"/>
    <col min="7" max="7" width="17.25" style="21" customWidth="1"/>
    <col min="8" max="9" width="16.5" style="21" customWidth="1"/>
    <col min="10" max="10" width="21.5" style="21" customWidth="1"/>
    <col min="11" max="11" width="4" style="21" bestFit="1" customWidth="1"/>
    <col min="12" max="16384" width="8.625" style="21"/>
  </cols>
  <sheetData>
    <row r="1" spans="1:11">
      <c r="A1" s="213" t="s">
        <v>458</v>
      </c>
    </row>
    <row r="3" spans="1:11" ht="56.25">
      <c r="A3" s="102" t="s">
        <v>207</v>
      </c>
      <c r="B3" s="103" t="s">
        <v>199</v>
      </c>
      <c r="C3" s="103" t="s">
        <v>200</v>
      </c>
      <c r="D3" s="103" t="s">
        <v>205</v>
      </c>
      <c r="E3" s="104" t="s">
        <v>107</v>
      </c>
      <c r="F3" s="105" t="s">
        <v>137</v>
      </c>
      <c r="G3" s="103" t="s">
        <v>201</v>
      </c>
      <c r="H3" s="103" t="s">
        <v>110</v>
      </c>
      <c r="I3" s="103" t="s">
        <v>202</v>
      </c>
      <c r="J3" s="106" t="s">
        <v>203</v>
      </c>
      <c r="K3" s="207" t="s">
        <v>140</v>
      </c>
    </row>
    <row r="4" spans="1:11" ht="36" customHeight="1">
      <c r="A4" s="107">
        <f>ROW()-ROW(展示会等参加費17[[#Headers],[番号]])</f>
        <v>1</v>
      </c>
      <c r="B4" s="250"/>
      <c r="C4" s="250"/>
      <c r="D4" s="95"/>
      <c r="E4" s="96"/>
      <c r="F4" s="97"/>
      <c r="G4" s="98"/>
      <c r="H4" s="99">
        <f>ROUNDDOWN(展示会等参加費17[[#This Row],[助成
対象経費
(A)×(B)]]*1.1,0)</f>
        <v>0</v>
      </c>
      <c r="I4" s="99">
        <f>展示会等参加費17[[#This Row],[数量
(A)]]*展示会等参加費17[[#This Row],[単価
（税抜、B）]]</f>
        <v>0</v>
      </c>
      <c r="J4" s="95"/>
      <c r="K4"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5" spans="1:11" ht="36" customHeight="1">
      <c r="A5" s="107">
        <f>ROW()-ROW(展示会等参加費17[[#Headers],[番号]])</f>
        <v>2</v>
      </c>
      <c r="B5" s="250"/>
      <c r="C5" s="250"/>
      <c r="D5" s="95"/>
      <c r="E5" s="96"/>
      <c r="F5" s="97"/>
      <c r="G5" s="98"/>
      <c r="H5" s="99">
        <f>ROUNDDOWN(展示会等参加費17[[#This Row],[助成
対象経費
(A)×(B)]]*1.1,0)</f>
        <v>0</v>
      </c>
      <c r="I5" s="99">
        <f>展示会等参加費17[[#This Row],[数量
(A)]]*展示会等参加費17[[#This Row],[単価
（税抜、B）]]</f>
        <v>0</v>
      </c>
      <c r="J5" s="95"/>
      <c r="K5"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6" spans="1:11" ht="36" customHeight="1">
      <c r="A6" s="107">
        <f>ROW()-ROW(展示会等参加費17[[#Headers],[番号]])</f>
        <v>3</v>
      </c>
      <c r="B6" s="250"/>
      <c r="C6" s="250"/>
      <c r="D6" s="95"/>
      <c r="E6" s="96"/>
      <c r="F6" s="97"/>
      <c r="G6" s="98"/>
      <c r="H6" s="99">
        <f>ROUNDDOWN(展示会等参加費17[[#This Row],[助成
対象経費
(A)×(B)]]*1.1,0)</f>
        <v>0</v>
      </c>
      <c r="I6" s="99">
        <f>展示会等参加費17[[#This Row],[数量
(A)]]*展示会等参加費17[[#This Row],[単価
（税抜、B）]]</f>
        <v>0</v>
      </c>
      <c r="J6" s="95"/>
      <c r="K6"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7" spans="1:11" ht="36" customHeight="1">
      <c r="A7" s="107">
        <f>ROW()-ROW(展示会等参加費17[[#Headers],[番号]])</f>
        <v>4</v>
      </c>
      <c r="B7" s="250"/>
      <c r="C7" s="250"/>
      <c r="D7" s="95"/>
      <c r="E7" s="96"/>
      <c r="F7" s="97"/>
      <c r="G7" s="98"/>
      <c r="H7" s="99">
        <f>ROUNDDOWN(展示会等参加費17[[#This Row],[助成
対象経費
(A)×(B)]]*1.1,0)</f>
        <v>0</v>
      </c>
      <c r="I7" s="99">
        <f>展示会等参加費17[[#This Row],[数量
(A)]]*展示会等参加費17[[#This Row],[単価
（税抜、B）]]</f>
        <v>0</v>
      </c>
      <c r="J7" s="95"/>
      <c r="K7"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8" spans="1:11" ht="36" customHeight="1">
      <c r="A8" s="107">
        <f>ROW()-ROW(展示会等参加費17[[#Headers],[番号]])</f>
        <v>5</v>
      </c>
      <c r="B8" s="250"/>
      <c r="C8" s="250"/>
      <c r="D8" s="95"/>
      <c r="E8" s="96"/>
      <c r="F8" s="97"/>
      <c r="G8" s="98"/>
      <c r="H8" s="99">
        <f>ROUNDDOWN(展示会等参加費17[[#This Row],[助成
対象経費
(A)×(B)]]*1.1,0)</f>
        <v>0</v>
      </c>
      <c r="I8" s="99">
        <f>展示会等参加費17[[#This Row],[数量
(A)]]*展示会等参加費17[[#This Row],[単価
（税抜、B）]]</f>
        <v>0</v>
      </c>
      <c r="J8" s="95"/>
      <c r="K8"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9" spans="1:11" ht="36" customHeight="1">
      <c r="A9" s="107">
        <f>ROW()-ROW(展示会等参加費17[[#Headers],[番号]])</f>
        <v>6</v>
      </c>
      <c r="B9" s="250"/>
      <c r="C9" s="250"/>
      <c r="D9" s="95"/>
      <c r="E9" s="96"/>
      <c r="F9" s="97"/>
      <c r="G9" s="98"/>
      <c r="H9" s="99">
        <f>ROUNDDOWN(展示会等参加費17[[#This Row],[助成
対象経費
(A)×(B)]]*1.1,0)</f>
        <v>0</v>
      </c>
      <c r="I9" s="99">
        <f>展示会等参加費17[[#This Row],[数量
(A)]]*展示会等参加費17[[#This Row],[単価
（税抜、B）]]</f>
        <v>0</v>
      </c>
      <c r="J9" s="95"/>
      <c r="K9"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10" spans="1:11" ht="36" customHeight="1">
      <c r="A10" s="107">
        <f>ROW()-ROW(展示会等参加費17[[#Headers],[番号]])</f>
        <v>7</v>
      </c>
      <c r="B10" s="250"/>
      <c r="C10" s="250"/>
      <c r="D10" s="95"/>
      <c r="E10" s="96"/>
      <c r="F10" s="97"/>
      <c r="G10" s="98"/>
      <c r="H10" s="99">
        <f>ROUNDDOWN(展示会等参加費17[[#This Row],[助成
対象経費
(A)×(B)]]*1.1,0)</f>
        <v>0</v>
      </c>
      <c r="I10" s="99">
        <f>展示会等参加費17[[#This Row],[数量
(A)]]*展示会等参加費17[[#This Row],[単価
（税抜、B）]]</f>
        <v>0</v>
      </c>
      <c r="J10" s="95"/>
      <c r="K10"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11" spans="1:11" ht="36" customHeight="1">
      <c r="A11" s="107">
        <f>ROW()-ROW(展示会等参加費17[[#Headers],[番号]])</f>
        <v>8</v>
      </c>
      <c r="B11" s="250"/>
      <c r="C11" s="250"/>
      <c r="D11" s="95"/>
      <c r="E11" s="96"/>
      <c r="F11" s="97"/>
      <c r="G11" s="98"/>
      <c r="H11" s="99">
        <f>ROUNDDOWN(展示会等参加費17[[#This Row],[助成
対象経費
(A)×(B)]]*1.1,0)</f>
        <v>0</v>
      </c>
      <c r="I11" s="99">
        <f>展示会等参加費17[[#This Row],[数量
(A)]]*展示会等参加費17[[#This Row],[単価
（税抜、B）]]</f>
        <v>0</v>
      </c>
      <c r="J11" s="95"/>
      <c r="K11"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12" spans="1:11" ht="36" customHeight="1">
      <c r="A12" s="107">
        <f>ROW()-ROW(展示会等参加費17[[#Headers],[番号]])</f>
        <v>9</v>
      </c>
      <c r="B12" s="250"/>
      <c r="C12" s="250"/>
      <c r="D12" s="95"/>
      <c r="E12" s="96"/>
      <c r="F12" s="97"/>
      <c r="G12" s="98"/>
      <c r="H12" s="99">
        <f>ROUNDDOWN(展示会等参加費17[[#This Row],[助成
対象経費
(A)×(B)]]*1.1,0)</f>
        <v>0</v>
      </c>
      <c r="I12" s="99">
        <f>展示会等参加費17[[#This Row],[数量
(A)]]*展示会等参加費17[[#This Row],[単価
（税抜、B）]]</f>
        <v>0</v>
      </c>
      <c r="J12" s="95"/>
      <c r="K12"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13" spans="1:11" ht="36" customHeight="1">
      <c r="A13" s="107">
        <f>ROW()-ROW(展示会等参加費17[[#Headers],[番号]])</f>
        <v>10</v>
      </c>
      <c r="B13" s="250"/>
      <c r="C13" s="250"/>
      <c r="D13" s="95"/>
      <c r="E13" s="96"/>
      <c r="F13" s="97"/>
      <c r="G13" s="98"/>
      <c r="H13" s="99">
        <f>ROUNDDOWN(展示会等参加費17[[#This Row],[助成
対象経費
(A)×(B)]]*1.1,0)</f>
        <v>0</v>
      </c>
      <c r="I13" s="99">
        <f>展示会等参加費17[[#This Row],[数量
(A)]]*展示会等参加費17[[#This Row],[単価
（税抜、B）]]</f>
        <v>0</v>
      </c>
      <c r="J13" s="95"/>
      <c r="K13"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14" spans="1:11" ht="36" customHeight="1">
      <c r="A14" s="107">
        <f>ROW()-ROW(展示会等参加費17[[#Headers],[番号]])</f>
        <v>11</v>
      </c>
      <c r="B14" s="250"/>
      <c r="C14" s="250"/>
      <c r="D14" s="95"/>
      <c r="E14" s="96"/>
      <c r="F14" s="97"/>
      <c r="G14" s="98"/>
      <c r="H14" s="99">
        <f>ROUNDDOWN(展示会等参加費17[[#This Row],[助成
対象経費
(A)×(B)]]*1.1,0)</f>
        <v>0</v>
      </c>
      <c r="I14" s="99">
        <f>展示会等参加費17[[#This Row],[数量
(A)]]*展示会等参加費17[[#This Row],[単価
（税抜、B）]]</f>
        <v>0</v>
      </c>
      <c r="J14" s="95"/>
      <c r="K14"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15" spans="1:11" ht="36" customHeight="1">
      <c r="A15" s="107">
        <f>ROW()-ROW(展示会等参加費17[[#Headers],[番号]])</f>
        <v>12</v>
      </c>
      <c r="B15" s="250"/>
      <c r="C15" s="250"/>
      <c r="D15" s="95"/>
      <c r="E15" s="96"/>
      <c r="F15" s="97"/>
      <c r="G15" s="98"/>
      <c r="H15" s="99">
        <f>ROUNDDOWN(展示会等参加費17[[#This Row],[助成
対象経費
(A)×(B)]]*1.1,0)</f>
        <v>0</v>
      </c>
      <c r="I15" s="99">
        <f>展示会等参加費17[[#This Row],[数量
(A)]]*展示会等参加費17[[#This Row],[単価
（税抜、B）]]</f>
        <v>0</v>
      </c>
      <c r="J15" s="95"/>
      <c r="K15"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16" spans="1:11" ht="36" customHeight="1">
      <c r="A16" s="107">
        <f>ROW()-ROW(展示会等参加費17[[#Headers],[番号]])</f>
        <v>13</v>
      </c>
      <c r="B16" s="250"/>
      <c r="C16" s="250"/>
      <c r="D16" s="95"/>
      <c r="E16" s="96"/>
      <c r="F16" s="97"/>
      <c r="G16" s="98"/>
      <c r="H16" s="99">
        <f>ROUNDDOWN(展示会等参加費17[[#This Row],[助成
対象経費
(A)×(B)]]*1.1,0)</f>
        <v>0</v>
      </c>
      <c r="I16" s="99">
        <f>展示会等参加費17[[#This Row],[数量
(A)]]*展示会等参加費17[[#This Row],[単価
（税抜、B）]]</f>
        <v>0</v>
      </c>
      <c r="J16" s="95"/>
      <c r="K16"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17" spans="1:11" ht="36" customHeight="1">
      <c r="A17" s="107">
        <f>ROW()-ROW(展示会等参加費17[[#Headers],[番号]])</f>
        <v>14</v>
      </c>
      <c r="B17" s="250"/>
      <c r="C17" s="250"/>
      <c r="D17" s="95"/>
      <c r="E17" s="96"/>
      <c r="F17" s="97"/>
      <c r="G17" s="98"/>
      <c r="H17" s="99">
        <f>ROUNDDOWN(展示会等参加費17[[#This Row],[助成
対象経費
(A)×(B)]]*1.1,0)</f>
        <v>0</v>
      </c>
      <c r="I17" s="99">
        <f>展示会等参加費17[[#This Row],[数量
(A)]]*展示会等参加費17[[#This Row],[単価
（税抜、B）]]</f>
        <v>0</v>
      </c>
      <c r="J17" s="95"/>
      <c r="K17"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18" spans="1:11" ht="36" customHeight="1">
      <c r="A18" s="107">
        <f>ROW()-ROW(展示会等参加費17[[#Headers],[番号]])</f>
        <v>15</v>
      </c>
      <c r="B18" s="250"/>
      <c r="C18" s="250"/>
      <c r="D18" s="95"/>
      <c r="E18" s="96"/>
      <c r="F18" s="97"/>
      <c r="G18" s="98"/>
      <c r="H18" s="99">
        <f>ROUNDDOWN(展示会等参加費17[[#This Row],[助成
対象経費
(A)×(B)]]*1.1,0)</f>
        <v>0</v>
      </c>
      <c r="I18" s="99">
        <f>展示会等参加費17[[#This Row],[数量
(A)]]*展示会等参加費17[[#This Row],[単価
（税抜、B）]]</f>
        <v>0</v>
      </c>
      <c r="J18" s="95"/>
      <c r="K18" s="100" t="str">
        <f>IF(OR(AND(展示会等参加費17[[#This Row],[展示会名]]="",展示会等参加費17[[#This Row],[経費目]]="",展示会等参加費17[[#This Row],[数量
(A)]]="",展示会等参加費17[[#This Row],[単位]]="",展示会等参加費17[[#This Row],[単価
（税抜、B）]]="",展示会等参加費17[[#This Row],[支払予定先     ]]=""),
         AND(展示会等参加費17[[#This Row],[展示会名]]&lt;&gt;"",展示会等参加費17[[#This Row],[経費目]]&lt;&gt;"",展示会等参加費17[[#This Row],[数量
(A)]]&lt;&gt;"",展示会等参加費17[[#This Row],[単位]]&lt;&gt;"",展示会等参加費17[[#This Row],[単価
（税抜、B）]]&lt;&gt;"",展示会等参加費17[[#This Row],[支払予定先     ]]&lt;&gt;"")),
    "",
     "←全ての項目を記入してください。")</f>
        <v/>
      </c>
    </row>
    <row r="19" spans="1:11" ht="36" customHeight="1">
      <c r="A19" s="108" t="s">
        <v>130</v>
      </c>
      <c r="B19" s="109"/>
      <c r="C19" s="109"/>
      <c r="D19" s="110"/>
      <c r="E19" s="110"/>
      <c r="F19" s="110"/>
      <c r="G19" s="111"/>
      <c r="H19" s="112">
        <f>SUBTOTAL(109,展示会等参加費17[助成事業に
要する経費
（税込）])</f>
        <v>0</v>
      </c>
      <c r="I19" s="112">
        <f>SUBTOTAL(109,展示会等参加費17[助成
対象経費
(A)×(B)])</f>
        <v>0</v>
      </c>
      <c r="J19" s="113"/>
      <c r="K19" s="101"/>
    </row>
  </sheetData>
  <phoneticPr fontId="4"/>
  <dataValidations count="3">
    <dataValidation imeMode="halfAlpha" allowBlank="1" showInputMessage="1" showErrorMessage="1" sqref="E4:I18" xr:uid="{748EFA38-9A85-4024-B70E-7B7E6CD155CA}"/>
    <dataValidation imeMode="hiragana" allowBlank="1" showInputMessage="1" showErrorMessage="1" sqref="B4:C18 J4:J18" xr:uid="{D53552E0-66E2-438C-8801-85E7E228FD70}"/>
    <dataValidation type="list" imeMode="hiragana" allowBlank="1" showInputMessage="1" showErrorMessage="1" sqref="D4:D18" xr:uid="{AFC16666-352F-4BBB-A444-2180346F3674}">
      <formula1>"　,出展小間料,資材費,輸送費,通訳・翻訳費"</formula1>
    </dataValidation>
  </dataValidations>
  <pageMargins left="0.7" right="0.7" top="0.75" bottom="0.75" header="0.3" footer="0.3"/>
  <pageSetup paperSize="9" scale="55" orientation="portrait" horizontalDpi="1200" verticalDpi="1200"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2348-3B77-4FFB-83A0-3CF64DC27740}">
  <sheetPr>
    <tabColor theme="9" tint="0.79998168889431442"/>
  </sheetPr>
  <dimension ref="A1:M14"/>
  <sheetViews>
    <sheetView view="pageBreakPreview" zoomScale="80" zoomScaleNormal="100" zoomScaleSheetLayoutView="80" workbookViewId="0">
      <selection activeCell="C6" sqref="C6"/>
    </sheetView>
  </sheetViews>
  <sheetFormatPr defaultColWidth="13.625" defaultRowHeight="16.5"/>
  <cols>
    <col min="1" max="1" width="11.75" style="35" customWidth="1"/>
    <col min="2" max="2" width="23.5" style="35" customWidth="1"/>
    <col min="3" max="3" width="25.625" style="35" customWidth="1"/>
    <col min="4" max="4" width="7.125" style="35" customWidth="1"/>
    <col min="5" max="5" width="4.5" style="35" bestFit="1" customWidth="1"/>
    <col min="6" max="6" width="15.75" style="35" customWidth="1"/>
    <col min="7" max="8" width="13.625" style="35"/>
    <col min="9" max="9" width="21.25" style="35" customWidth="1"/>
    <col min="10" max="10" width="4" style="36" bestFit="1" customWidth="1"/>
    <col min="11" max="16384" width="13.625" style="36"/>
  </cols>
  <sheetData>
    <row r="1" spans="1:13" ht="18">
      <c r="A1" s="592" t="s">
        <v>457</v>
      </c>
      <c r="B1" s="592"/>
      <c r="C1" s="592"/>
      <c r="D1" s="592"/>
      <c r="E1" s="592"/>
      <c r="F1" s="592"/>
      <c r="G1" s="592"/>
      <c r="H1" s="592"/>
    </row>
    <row r="2" spans="1:13">
      <c r="B2" s="588"/>
      <c r="C2" s="588"/>
      <c r="D2" s="588"/>
      <c r="E2" s="588"/>
      <c r="F2" s="588"/>
      <c r="G2" s="588"/>
      <c r="H2" s="588"/>
      <c r="I2" s="37" t="s">
        <v>103</v>
      </c>
    </row>
    <row r="3" spans="1:13" ht="49.5">
      <c r="A3" s="117" t="s">
        <v>104</v>
      </c>
      <c r="B3" s="117" t="s">
        <v>218</v>
      </c>
      <c r="C3" s="117" t="s">
        <v>206</v>
      </c>
      <c r="D3" s="117" t="s">
        <v>107</v>
      </c>
      <c r="E3" s="118" t="s">
        <v>108</v>
      </c>
      <c r="F3" s="117" t="s">
        <v>109</v>
      </c>
      <c r="G3" s="117" t="s">
        <v>110</v>
      </c>
      <c r="H3" s="117" t="s">
        <v>111</v>
      </c>
      <c r="I3" s="117" t="s">
        <v>128</v>
      </c>
      <c r="J3" s="203" t="s">
        <v>112</v>
      </c>
      <c r="K3" s="114"/>
    </row>
    <row r="4" spans="1:13" ht="36" customHeight="1">
      <c r="A4" s="119" t="s">
        <v>208</v>
      </c>
      <c r="B4" s="38"/>
      <c r="C4" s="38"/>
      <c r="D4" s="39"/>
      <c r="E4" s="40"/>
      <c r="F4" s="41"/>
      <c r="G4" s="115">
        <f>ROUNDDOWN(広告費_18[[#This Row],[助成対象経費
(A)×(B)
（税抜）]]*1.1,0)</f>
        <v>0</v>
      </c>
      <c r="H4" s="115">
        <f>広告費_18[[#This Row],[数量
(A)]]*広告費_18[[#This Row],[単価(B)
（税抜）]]</f>
        <v>0</v>
      </c>
      <c r="I4" s="38"/>
      <c r="J4" s="43" t="str">
        <f>IF(OR(AND(広告費_18[[#This Row],[掲載媒体又は制作物]]="",広告費_18[[#This Row],[内容及び仕様]]="",広告費_18[[#This Row],[数量
(A)]]="",広告費_18[[#This Row],[単位]]="",広告費_18[[#This Row],[単価(B)
（税抜）]]="",広告費_18[[#This Row],[委託先
（予定）]]=""),
          AND(広告費_18[[#This Row],[掲載媒体又は制作物]]&lt;&gt;"",広告費_18[[#This Row],[内容及び仕様]]&lt;&gt;"",広告費_18[[#This Row],[数量
(A)]]&lt;&gt;"",広告費_18[[#This Row],[単位]]&lt;&gt;"",広告費_18[[#This Row],[単価(B)
（税抜）]]&lt;&gt;"",広告費_18[[#This Row],[委託先
（予定）]]&lt;&gt;"")),
    "",
    "←全ての項目を入力してください。")</f>
        <v/>
      </c>
      <c r="K4" s="114"/>
    </row>
    <row r="5" spans="1:13" ht="36" customHeight="1">
      <c r="A5" s="119" t="s">
        <v>209</v>
      </c>
      <c r="B5" s="38"/>
      <c r="C5" s="38"/>
      <c r="D5" s="39"/>
      <c r="E5" s="40"/>
      <c r="F5" s="41"/>
      <c r="G5" s="115">
        <f>ROUNDDOWN(広告費_18[[#This Row],[助成対象経費
(A)×(B)
（税抜）]]*1.1,0)</f>
        <v>0</v>
      </c>
      <c r="H5" s="115">
        <f>広告費_18[[#This Row],[数量
(A)]]*広告費_18[[#This Row],[単価(B)
（税抜）]]</f>
        <v>0</v>
      </c>
      <c r="I5" s="38"/>
      <c r="J5" s="43" t="str">
        <f>IF(OR(AND(広告費_18[[#This Row],[掲載媒体又は制作物]]="",広告費_18[[#This Row],[内容及び仕様]]="",広告費_18[[#This Row],[数量
(A)]]="",広告費_18[[#This Row],[単位]]="",広告費_18[[#This Row],[単価(B)
（税抜）]]="",広告費_18[[#This Row],[委託先
（予定）]]=""),
          AND(広告費_18[[#This Row],[掲載媒体又は制作物]]&lt;&gt;"",広告費_18[[#This Row],[内容及び仕様]]&lt;&gt;"",広告費_18[[#This Row],[数量
(A)]]&lt;&gt;"",広告費_18[[#This Row],[単位]]&lt;&gt;"",広告費_18[[#This Row],[単価(B)
（税抜）]]&lt;&gt;"",広告費_18[[#This Row],[委託先
（予定）]]&lt;&gt;"")),
    "",
    "←全ての項目を入力してください。")</f>
        <v/>
      </c>
      <c r="K5" s="114"/>
      <c r="L5" s="116"/>
      <c r="M5" s="116"/>
    </row>
    <row r="6" spans="1:13" ht="36" customHeight="1">
      <c r="A6" s="119" t="s">
        <v>210</v>
      </c>
      <c r="B6" s="38"/>
      <c r="C6" s="38"/>
      <c r="D6" s="39"/>
      <c r="E6" s="40"/>
      <c r="F6" s="41"/>
      <c r="G6" s="115">
        <f>ROUNDDOWN(広告費_18[[#This Row],[助成対象経費
(A)×(B)
（税抜）]]*1.1,0)</f>
        <v>0</v>
      </c>
      <c r="H6" s="115">
        <f>広告費_18[[#This Row],[数量
(A)]]*広告費_18[[#This Row],[単価(B)
（税抜）]]</f>
        <v>0</v>
      </c>
      <c r="I6" s="38"/>
      <c r="J6" s="43" t="str">
        <f>IF(OR(AND(広告費_18[[#This Row],[掲載媒体又は制作物]]="",広告費_18[[#This Row],[内容及び仕様]]="",広告費_18[[#This Row],[数量
(A)]]="",広告費_18[[#This Row],[単位]]="",広告費_18[[#This Row],[単価(B)
（税抜）]]="",広告費_18[[#This Row],[委託先
（予定）]]=""),
          AND(広告費_18[[#This Row],[掲載媒体又は制作物]]&lt;&gt;"",広告費_18[[#This Row],[内容及び仕様]]&lt;&gt;"",広告費_18[[#This Row],[数量
(A)]]&lt;&gt;"",広告費_18[[#This Row],[単位]]&lt;&gt;"",広告費_18[[#This Row],[単価(B)
（税抜）]]&lt;&gt;"",広告費_18[[#This Row],[委託先
（予定）]]&lt;&gt;"")),
    "",
    "←全ての項目を入力してください。")</f>
        <v/>
      </c>
      <c r="K6" s="114"/>
    </row>
    <row r="7" spans="1:13" ht="36" customHeight="1">
      <c r="A7" s="119" t="s">
        <v>211</v>
      </c>
      <c r="B7" s="38"/>
      <c r="C7" s="38"/>
      <c r="D7" s="39"/>
      <c r="E7" s="40"/>
      <c r="F7" s="41"/>
      <c r="G7" s="115">
        <f>ROUNDDOWN(広告費_18[[#This Row],[助成対象経費
(A)×(B)
（税抜）]]*1.1,0)</f>
        <v>0</v>
      </c>
      <c r="H7" s="115">
        <f>広告費_18[[#This Row],[数量
(A)]]*広告費_18[[#This Row],[単価(B)
（税抜）]]</f>
        <v>0</v>
      </c>
      <c r="I7" s="38"/>
      <c r="J7" s="43" t="str">
        <f>IF(OR(AND(広告費_18[[#This Row],[掲載媒体又は制作物]]="",広告費_18[[#This Row],[内容及び仕様]]="",広告費_18[[#This Row],[数量
(A)]]="",広告費_18[[#This Row],[単位]]="",広告費_18[[#This Row],[単価(B)
（税抜）]]="",広告費_18[[#This Row],[委託先
（予定）]]=""),
          AND(広告費_18[[#This Row],[掲載媒体又は制作物]]&lt;&gt;"",広告費_18[[#This Row],[内容及び仕様]]&lt;&gt;"",広告費_18[[#This Row],[数量
(A)]]&lt;&gt;"",広告費_18[[#This Row],[単位]]&lt;&gt;"",広告費_18[[#This Row],[単価(B)
（税抜）]]&lt;&gt;"",広告費_18[[#This Row],[委託先
（予定）]]&lt;&gt;"")),
    "",
    "←全ての項目を入力してください。")</f>
        <v/>
      </c>
    </row>
    <row r="8" spans="1:13" ht="36" customHeight="1">
      <c r="A8" s="119" t="s">
        <v>212</v>
      </c>
      <c r="B8" s="38"/>
      <c r="C8" s="38"/>
      <c r="D8" s="39"/>
      <c r="E8" s="40"/>
      <c r="F8" s="41"/>
      <c r="G8" s="115">
        <f>ROUNDDOWN(広告費_18[[#This Row],[助成対象経費
(A)×(B)
（税抜）]]*1.1,0)</f>
        <v>0</v>
      </c>
      <c r="H8" s="115">
        <f>広告費_18[[#This Row],[数量
(A)]]*広告費_18[[#This Row],[単価(B)
（税抜）]]</f>
        <v>0</v>
      </c>
      <c r="I8" s="38"/>
      <c r="J8" s="43" t="str">
        <f>IF(OR(AND(広告費_18[[#This Row],[掲載媒体又は制作物]]="",広告費_18[[#This Row],[内容及び仕様]]="",広告費_18[[#This Row],[数量
(A)]]="",広告費_18[[#This Row],[単位]]="",広告費_18[[#This Row],[単価(B)
（税抜）]]="",広告費_18[[#This Row],[委託先
（予定）]]=""),
          AND(広告費_18[[#This Row],[掲載媒体又は制作物]]&lt;&gt;"",広告費_18[[#This Row],[内容及び仕様]]&lt;&gt;"",広告費_18[[#This Row],[数量
(A)]]&lt;&gt;"",広告費_18[[#This Row],[単位]]&lt;&gt;"",広告費_18[[#This Row],[単価(B)
（税抜）]]&lt;&gt;"",広告費_18[[#This Row],[委託先
（予定）]]&lt;&gt;"")),
    "",
    "←全ての項目を入力してください。")</f>
        <v/>
      </c>
    </row>
    <row r="9" spans="1:13" ht="36" customHeight="1">
      <c r="A9" s="119" t="s">
        <v>213</v>
      </c>
      <c r="B9" s="38"/>
      <c r="C9" s="38"/>
      <c r="D9" s="39"/>
      <c r="E9" s="40"/>
      <c r="F9" s="41"/>
      <c r="G9" s="115">
        <f>ROUNDDOWN(広告費_18[[#This Row],[助成対象経費
(A)×(B)
（税抜）]]*1.1,0)</f>
        <v>0</v>
      </c>
      <c r="H9" s="115">
        <f>広告費_18[[#This Row],[数量
(A)]]*広告費_18[[#This Row],[単価(B)
（税抜）]]</f>
        <v>0</v>
      </c>
      <c r="I9" s="38"/>
      <c r="J9" s="43" t="str">
        <f>IF(OR(AND(広告費_18[[#This Row],[掲載媒体又は制作物]]="",広告費_18[[#This Row],[内容及び仕様]]="",広告費_18[[#This Row],[数量
(A)]]="",広告費_18[[#This Row],[単位]]="",広告費_18[[#This Row],[単価(B)
（税抜）]]="",広告費_18[[#This Row],[委託先
（予定）]]=""),
          AND(広告費_18[[#This Row],[掲載媒体又は制作物]]&lt;&gt;"",広告費_18[[#This Row],[内容及び仕様]]&lt;&gt;"",広告費_18[[#This Row],[数量
(A)]]&lt;&gt;"",広告費_18[[#This Row],[単位]]&lt;&gt;"",広告費_18[[#This Row],[単価(B)
（税抜）]]&lt;&gt;"",広告費_18[[#This Row],[委託先
（予定）]]&lt;&gt;"")),
    "",
    "←全ての項目を入力してください。")</f>
        <v/>
      </c>
    </row>
    <row r="10" spans="1:13" ht="36" customHeight="1">
      <c r="A10" s="119" t="s">
        <v>214</v>
      </c>
      <c r="B10" s="38"/>
      <c r="C10" s="38"/>
      <c r="D10" s="39"/>
      <c r="E10" s="40"/>
      <c r="F10" s="41"/>
      <c r="G10" s="115">
        <f>ROUNDDOWN(広告費_18[[#This Row],[助成対象経費
(A)×(B)
（税抜）]]*1.1,0)</f>
        <v>0</v>
      </c>
      <c r="H10" s="115">
        <f>広告費_18[[#This Row],[数量
(A)]]*広告費_18[[#This Row],[単価(B)
（税抜）]]</f>
        <v>0</v>
      </c>
      <c r="I10" s="38"/>
      <c r="J10" s="43" t="str">
        <f>IF(OR(AND(広告費_18[[#This Row],[掲載媒体又は制作物]]="",広告費_18[[#This Row],[内容及び仕様]]="",広告費_18[[#This Row],[数量
(A)]]="",広告費_18[[#This Row],[単位]]="",広告費_18[[#This Row],[単価(B)
（税抜）]]="",広告費_18[[#This Row],[委託先
（予定）]]=""),
          AND(広告費_18[[#This Row],[掲載媒体又は制作物]]&lt;&gt;"",広告費_18[[#This Row],[内容及び仕様]]&lt;&gt;"",広告費_18[[#This Row],[数量
(A)]]&lt;&gt;"",広告費_18[[#This Row],[単位]]&lt;&gt;"",広告費_18[[#This Row],[単価(B)
（税抜）]]&lt;&gt;"",広告費_18[[#This Row],[委託先
（予定）]]&lt;&gt;"")),
    "",
    "←全ての項目を入力してください。")</f>
        <v/>
      </c>
    </row>
    <row r="11" spans="1:13" ht="36" customHeight="1">
      <c r="A11" s="119" t="s">
        <v>215</v>
      </c>
      <c r="B11" s="38"/>
      <c r="C11" s="38"/>
      <c r="D11" s="39"/>
      <c r="E11" s="40"/>
      <c r="F11" s="41"/>
      <c r="G11" s="115">
        <f>ROUNDDOWN(広告費_18[[#This Row],[助成対象経費
(A)×(B)
（税抜）]]*1.1,0)</f>
        <v>0</v>
      </c>
      <c r="H11" s="115">
        <f>広告費_18[[#This Row],[数量
(A)]]*広告費_18[[#This Row],[単価(B)
（税抜）]]</f>
        <v>0</v>
      </c>
      <c r="I11" s="38"/>
      <c r="J11" s="43" t="str">
        <f>IF(OR(AND(広告費_18[[#This Row],[掲載媒体又は制作物]]="",広告費_18[[#This Row],[内容及び仕様]]="",広告費_18[[#This Row],[数量
(A)]]="",広告費_18[[#This Row],[単位]]="",広告費_18[[#This Row],[単価(B)
（税抜）]]="",広告費_18[[#This Row],[委託先
（予定）]]=""),
          AND(広告費_18[[#This Row],[掲載媒体又は制作物]]&lt;&gt;"",広告費_18[[#This Row],[内容及び仕様]]&lt;&gt;"",広告費_18[[#This Row],[数量
(A)]]&lt;&gt;"",広告費_18[[#This Row],[単位]]&lt;&gt;"",広告費_18[[#This Row],[単価(B)
（税抜）]]&lt;&gt;"",広告費_18[[#This Row],[委託先
（予定）]]&lt;&gt;"")),
    "",
    "←全ての項目を入力してください。")</f>
        <v/>
      </c>
    </row>
    <row r="12" spans="1:13" ht="36" customHeight="1">
      <c r="A12" s="119" t="s">
        <v>216</v>
      </c>
      <c r="B12" s="38"/>
      <c r="C12" s="38"/>
      <c r="D12" s="39"/>
      <c r="E12" s="44"/>
      <c r="F12" s="41"/>
      <c r="G12" s="115">
        <f>ROUNDDOWN(広告費_18[[#This Row],[助成対象経費
(A)×(B)
（税抜）]]*1.1,0)</f>
        <v>0</v>
      </c>
      <c r="H12" s="115">
        <f>広告費_18[[#This Row],[数量
(A)]]*広告費_18[[#This Row],[単価(B)
（税抜）]]</f>
        <v>0</v>
      </c>
      <c r="I12" s="38"/>
      <c r="J12" s="43" t="str">
        <f>IF(OR(AND(広告費_18[[#This Row],[掲載媒体又は制作物]]="",広告費_18[[#This Row],[内容及び仕様]]="",広告費_18[[#This Row],[数量
(A)]]="",広告費_18[[#This Row],[単位]]="",広告費_18[[#This Row],[単価(B)
（税抜）]]="",広告費_18[[#This Row],[委託先
（予定）]]=""),
          AND(広告費_18[[#This Row],[掲載媒体又は制作物]]&lt;&gt;"",広告費_18[[#This Row],[内容及び仕様]]&lt;&gt;"",広告費_18[[#This Row],[数量
(A)]]&lt;&gt;"",広告費_18[[#This Row],[単位]]&lt;&gt;"",広告費_18[[#This Row],[単価(B)
（税抜）]]&lt;&gt;"",広告費_18[[#This Row],[委託先
（予定）]]&lt;&gt;"")),
    "",
    "←全ての項目を入力してください。")</f>
        <v/>
      </c>
    </row>
    <row r="13" spans="1:13" ht="36" customHeight="1">
      <c r="A13" s="119" t="s">
        <v>217</v>
      </c>
      <c r="B13" s="38"/>
      <c r="C13" s="38"/>
      <c r="D13" s="39"/>
      <c r="E13" s="44"/>
      <c r="F13" s="41"/>
      <c r="G13" s="115">
        <f>ROUNDDOWN(広告費_18[[#This Row],[助成対象経費
(A)×(B)
（税抜）]]*1.1,0)</f>
        <v>0</v>
      </c>
      <c r="H13" s="115">
        <f>広告費_18[[#This Row],[数量
(A)]]*広告費_18[[#This Row],[単価(B)
（税抜）]]</f>
        <v>0</v>
      </c>
      <c r="I13" s="38"/>
      <c r="J13" s="43" t="str">
        <f>IF(OR(AND(広告費_18[[#This Row],[掲載媒体又は制作物]]="",広告費_18[[#This Row],[内容及び仕様]]="",広告費_18[[#This Row],[数量
(A)]]="",広告費_18[[#This Row],[単位]]="",広告費_18[[#This Row],[単価(B)
（税抜）]]="",広告費_18[[#This Row],[委託先
（予定）]]=""),
          AND(広告費_18[[#This Row],[掲載媒体又は制作物]]&lt;&gt;"",広告費_18[[#This Row],[内容及び仕様]]&lt;&gt;"",広告費_18[[#This Row],[数量
(A)]]&lt;&gt;"",広告費_18[[#This Row],[単位]]&lt;&gt;"",広告費_18[[#This Row],[単価(B)
（税抜）]]&lt;&gt;"",広告費_18[[#This Row],[委託先
（予定）]]&lt;&gt;"")),
    "",
    "←全ての項目を入力してください。")</f>
        <v/>
      </c>
    </row>
    <row r="14" spans="1:13" ht="36" customHeight="1">
      <c r="A14" s="120"/>
      <c r="B14" s="52"/>
      <c r="C14" s="52"/>
      <c r="D14" s="52"/>
      <c r="E14" s="52"/>
      <c r="F14" s="53" t="s">
        <v>130</v>
      </c>
      <c r="G14" s="121">
        <f>SUBTOTAL(109,広告費_18[助成事業に
要する経費
（税込）])</f>
        <v>0</v>
      </c>
      <c r="H14" s="121">
        <f>SUBTOTAL(109,広告費_18[助成対象経費
(A)×(B)
（税抜）])</f>
        <v>0</v>
      </c>
      <c r="I14" s="122"/>
      <c r="J14" s="47"/>
    </row>
  </sheetData>
  <mergeCells count="2">
    <mergeCell ref="A1:H1"/>
    <mergeCell ref="B2:H2"/>
  </mergeCells>
  <phoneticPr fontId="4"/>
  <dataValidations count="4">
    <dataValidation type="custom" allowBlank="1" showInputMessage="1" showErrorMessage="1" sqref="J4:J13" xr:uid="{25A76BA7-23D7-41B8-8C89-52FDF4A69E6E}">
      <formula1>ISERROR(FIND(CHAR(10),J4))</formula1>
    </dataValidation>
    <dataValidation imeMode="halfAlpha" allowBlank="1" showInputMessage="1" showErrorMessage="1" sqref="D5:D13" xr:uid="{B7068C61-0514-4F7B-A454-60EF2AB617A5}"/>
    <dataValidation allowBlank="1" showInputMessage="1" showErrorMessage="1" prompt="未定等不明確の場合は、 申請時点の候補先を記入。_x000a_委託先は、自社と資本関係、役員または従業員の兼務、自社の代表者３親等以内の親族による経営ではないこと。_x000a_" sqref="I4:I13" xr:uid="{C48612D4-B3C8-4AD9-BF83-1D684ECD3A9A}"/>
    <dataValidation allowBlank="1" showErrorMessage="1" sqref="F4:F13" xr:uid="{AD1DD831-814E-4FA7-93DC-6C9C1A2E714B}"/>
  </dataValidations>
  <pageMargins left="0.7" right="0.7" top="0.75" bottom="0.75" header="0.3" footer="0.3"/>
  <pageSetup paperSize="9" scale="57" orientation="portrait" horizontalDpi="1200" verticalDpi="1200"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7400-91E4-456B-A597-990133BD0D03}">
  <sheetPr>
    <tabColor theme="9" tint="0.79998168889431442"/>
  </sheetPr>
  <dimension ref="A1:K9"/>
  <sheetViews>
    <sheetView view="pageBreakPreview" zoomScale="80" zoomScaleNormal="100" zoomScaleSheetLayoutView="80" workbookViewId="0">
      <selection activeCell="C5" sqref="C5"/>
    </sheetView>
  </sheetViews>
  <sheetFormatPr defaultColWidth="13.625" defaultRowHeight="16.5"/>
  <cols>
    <col min="1" max="1" width="11.75" style="35" customWidth="1"/>
    <col min="2" max="2" width="23.5" style="35" customWidth="1"/>
    <col min="3" max="3" width="26.75" style="35" customWidth="1"/>
    <col min="4" max="4" width="15.75" style="35" customWidth="1"/>
    <col min="5" max="6" width="13.625" style="35"/>
    <col min="7" max="7" width="21.25" style="35" customWidth="1"/>
    <col min="8" max="8" width="4" style="36" bestFit="1" customWidth="1"/>
    <col min="9" max="16384" width="13.625" style="36"/>
  </cols>
  <sheetData>
    <row r="1" spans="1:11" ht="18">
      <c r="A1" s="592" t="s">
        <v>456</v>
      </c>
      <c r="B1" s="592"/>
      <c r="C1" s="592"/>
      <c r="D1" s="592"/>
      <c r="E1" s="592"/>
      <c r="F1" s="592"/>
    </row>
    <row r="2" spans="1:11">
      <c r="B2" s="588"/>
      <c r="C2" s="588"/>
      <c r="D2" s="588"/>
      <c r="E2" s="588"/>
      <c r="F2" s="588"/>
      <c r="G2" s="37" t="s">
        <v>103</v>
      </c>
    </row>
    <row r="3" spans="1:11" ht="49.5">
      <c r="A3" s="48" t="s">
        <v>104</v>
      </c>
      <c r="B3" s="48" t="s">
        <v>224</v>
      </c>
      <c r="C3" s="48" t="s">
        <v>225</v>
      </c>
      <c r="D3" s="48" t="s">
        <v>228</v>
      </c>
      <c r="E3" s="48" t="s">
        <v>110</v>
      </c>
      <c r="F3" s="48" t="s">
        <v>226</v>
      </c>
      <c r="G3" s="48" t="s">
        <v>227</v>
      </c>
      <c r="H3" s="203" t="s">
        <v>112</v>
      </c>
      <c r="I3" s="114"/>
    </row>
    <row r="4" spans="1:11" ht="36" customHeight="1">
      <c r="A4" s="138" t="s">
        <v>219</v>
      </c>
      <c r="B4" s="38"/>
      <c r="C4" s="38"/>
      <c r="D4" s="41"/>
      <c r="E4" s="115">
        <f>ROUNDDOWN(ECサイト出店19[[#This Row],[助成対象経費
（税抜）]]*1.1,0)</f>
        <v>0</v>
      </c>
      <c r="F4" s="115">
        <f>ECサイト出店19[[#This Row],[料金
（税抜）]]</f>
        <v>0</v>
      </c>
      <c r="G4" s="38"/>
      <c r="H4" s="43" t="str">
        <f>IF(OR(AND(ECサイト出店19[[#This Row],[ＥＣサイト名]]="",ECサイト出店19[[#This Row],[EC運営者HP]]="",ECサイト出店19[[#This Row],[料金
（税抜）]]="",ECサイト出店19[[#This Row],[契約先]]=""),
          AND(ECサイト出店19[[#This Row],[ＥＣサイト名]]&lt;&gt;"",ECサイト出店19[[#This Row],[EC運営者HP]]&lt;&gt;"",ECサイト出店19[[#This Row],[料金
（税抜）]]&lt;&gt;"",ECサイト出店19[[#This Row],[契約先]]&lt;&gt;"")),
    "",
    "←全ての項目を入力してください。")</f>
        <v/>
      </c>
      <c r="I4" s="114"/>
    </row>
    <row r="5" spans="1:11" ht="36" customHeight="1">
      <c r="A5" s="138" t="s">
        <v>220</v>
      </c>
      <c r="B5" s="38"/>
      <c r="C5" s="38"/>
      <c r="D5" s="41"/>
      <c r="E5" s="115">
        <f>ROUNDDOWN(ECサイト出店19[[#This Row],[助成対象経費
（税抜）]]*1.1,0)</f>
        <v>0</v>
      </c>
      <c r="F5" s="115">
        <f>ECサイト出店19[[#This Row],[料金
（税抜）]]</f>
        <v>0</v>
      </c>
      <c r="G5" s="38"/>
      <c r="H5" s="43" t="str">
        <f>IF(OR(AND(ECサイト出店19[[#This Row],[ＥＣサイト名]]="",ECサイト出店19[[#This Row],[EC運営者HP]]="",ECサイト出店19[[#This Row],[料金
（税抜）]]="",ECサイト出店19[[#This Row],[契約先]]=""),
          AND(ECサイト出店19[[#This Row],[ＥＣサイト名]]&lt;&gt;"",ECサイト出店19[[#This Row],[EC運営者HP]]&lt;&gt;"",ECサイト出店19[[#This Row],[料金
（税抜）]]&lt;&gt;"",ECサイト出店19[[#This Row],[契約先]]&lt;&gt;"")),
    "",
    "←全ての項目を入力してください。")</f>
        <v/>
      </c>
      <c r="I5" s="114"/>
      <c r="J5" s="116"/>
      <c r="K5" s="116"/>
    </row>
    <row r="6" spans="1:11" ht="36" customHeight="1">
      <c r="A6" s="138" t="s">
        <v>221</v>
      </c>
      <c r="B6" s="38"/>
      <c r="C6" s="38"/>
      <c r="D6" s="41"/>
      <c r="E6" s="115">
        <f>ROUNDDOWN(ECサイト出店19[[#This Row],[助成対象経費
（税抜）]]*1.1,0)</f>
        <v>0</v>
      </c>
      <c r="F6" s="115">
        <f>ECサイト出店19[[#This Row],[料金
（税抜）]]</f>
        <v>0</v>
      </c>
      <c r="G6" s="38"/>
      <c r="H6" s="43" t="str">
        <f>IF(OR(AND(ECサイト出店19[[#This Row],[ＥＣサイト名]]="",ECサイト出店19[[#This Row],[EC運営者HP]]="",ECサイト出店19[[#This Row],[料金
（税抜）]]="",ECサイト出店19[[#This Row],[契約先]]=""),
          AND(ECサイト出店19[[#This Row],[ＥＣサイト名]]&lt;&gt;"",ECサイト出店19[[#This Row],[EC運営者HP]]&lt;&gt;"",ECサイト出店19[[#This Row],[料金
（税抜）]]&lt;&gt;"",ECサイト出店19[[#This Row],[契約先]]&lt;&gt;"")),
    "",
    "←全ての項目を入力してください。")</f>
        <v/>
      </c>
      <c r="I6" s="114"/>
    </row>
    <row r="7" spans="1:11" ht="36" customHeight="1">
      <c r="A7" s="138" t="s">
        <v>222</v>
      </c>
      <c r="B7" s="38"/>
      <c r="C7" s="38"/>
      <c r="D7" s="41"/>
      <c r="E7" s="115">
        <f>ROUNDDOWN(ECサイト出店19[[#This Row],[助成対象経費
（税抜）]]*1.1,0)</f>
        <v>0</v>
      </c>
      <c r="F7" s="115">
        <f>ECサイト出店19[[#This Row],[料金
（税抜）]]</f>
        <v>0</v>
      </c>
      <c r="G7" s="38"/>
      <c r="H7" s="43" t="str">
        <f>IF(OR(AND(ECサイト出店19[[#This Row],[ＥＣサイト名]]="",ECサイト出店19[[#This Row],[EC運営者HP]]="",ECサイト出店19[[#This Row],[料金
（税抜）]]="",ECサイト出店19[[#This Row],[契約先]]=""),
          AND(ECサイト出店19[[#This Row],[ＥＣサイト名]]&lt;&gt;"",ECサイト出店19[[#This Row],[EC運営者HP]]&lt;&gt;"",ECサイト出店19[[#This Row],[料金
（税抜）]]&lt;&gt;"",ECサイト出店19[[#This Row],[契約先]]&lt;&gt;"")),
    "",
    "←全ての項目を入力してください。")</f>
        <v/>
      </c>
    </row>
    <row r="8" spans="1:11" ht="36" customHeight="1">
      <c r="A8" s="138" t="s">
        <v>223</v>
      </c>
      <c r="B8" s="38"/>
      <c r="C8" s="38"/>
      <c r="D8" s="41"/>
      <c r="E8" s="115">
        <f>ROUNDDOWN(ECサイト出店19[[#This Row],[助成対象経費
（税抜）]]*1.1,0)</f>
        <v>0</v>
      </c>
      <c r="F8" s="115">
        <f>ECサイト出店19[[#This Row],[料金
（税抜）]]</f>
        <v>0</v>
      </c>
      <c r="G8" s="38"/>
      <c r="H8" s="43" t="str">
        <f>IF(OR(AND(ECサイト出店19[[#This Row],[ＥＣサイト名]]="",ECサイト出店19[[#This Row],[EC運営者HP]]="",ECサイト出店19[[#This Row],[料金
（税抜）]]="",ECサイト出店19[[#This Row],[契約先]]=""),
          AND(ECサイト出店19[[#This Row],[ＥＣサイト名]]&lt;&gt;"",ECサイト出店19[[#This Row],[EC運営者HP]]&lt;&gt;"",ECサイト出店19[[#This Row],[料金
（税抜）]]&lt;&gt;"",ECサイト出店19[[#This Row],[契約先]]&lt;&gt;"")),
    "",
    "←全ての項目を入力してください。")</f>
        <v/>
      </c>
    </row>
    <row r="9" spans="1:11" ht="36" customHeight="1">
      <c r="A9" s="120"/>
      <c r="B9" s="139"/>
      <c r="C9" s="52"/>
      <c r="D9" s="140" t="s">
        <v>130</v>
      </c>
      <c r="E9" s="121">
        <f>SUBTOTAL(109,ECサイト出店19[助成事業に
要する経費
（税込）])</f>
        <v>0</v>
      </c>
      <c r="F9" s="121">
        <f>SUBTOTAL(109,ECサイト出店19[助成対象経費
（税抜）])</f>
        <v>0</v>
      </c>
      <c r="G9" s="122"/>
      <c r="H9" s="47"/>
    </row>
  </sheetData>
  <mergeCells count="2">
    <mergeCell ref="A1:F1"/>
    <mergeCell ref="B2:F2"/>
  </mergeCells>
  <phoneticPr fontId="4"/>
  <dataValidations count="3">
    <dataValidation allowBlank="1" showErrorMessage="1" prompt="100万円以上の場合は利用・導入計画書の記入が必要です" sqref="D4:D8" xr:uid="{FEA1F051-392A-4D6C-B085-E68209BCF1D2}"/>
    <dataValidation allowBlank="1" showInputMessage="1" showErrorMessage="1" prompt="未定等不明確の場合は、 申請時点の候補先を記入。_x000a_委託先は、自社と資本関係、役員または従業員の兼務、自社の代表者３親等以内の親族による経営ではないこと。_x000a_" sqref="G4:G8" xr:uid="{4D44D3BF-D8C0-4ABC-BAEC-E445205BC895}"/>
    <dataValidation type="custom" allowBlank="1" showInputMessage="1" showErrorMessage="1" sqref="H4:H8" xr:uid="{803603EC-CE68-4597-BAE8-D57A28E47D42}">
      <formula1>ISERROR(FIND(CHAR(10),H4))</formula1>
    </dataValidation>
  </dataValidations>
  <pageMargins left="0.7" right="0.7" top="0.75" bottom="0.75" header="0.3" footer="0.3"/>
  <pageSetup paperSize="9" scale="61" orientation="portrait" horizontalDpi="1200" verticalDpi="120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1AC0-082D-4EBA-8699-9401F6925A08}">
  <sheetPr>
    <tabColor theme="9" tint="0.79998168889431442"/>
  </sheetPr>
  <dimension ref="A1:AS29"/>
  <sheetViews>
    <sheetView view="pageBreakPreview" zoomScale="80" zoomScaleNormal="100" zoomScaleSheetLayoutView="80" workbookViewId="0">
      <selection activeCell="A2" sqref="A2:H2"/>
    </sheetView>
  </sheetViews>
  <sheetFormatPr defaultColWidth="2" defaultRowHeight="18.75"/>
  <cols>
    <col min="1" max="1" width="14.25" style="124" customWidth="1"/>
    <col min="2" max="2" width="16.5" style="124" customWidth="1"/>
    <col min="3" max="3" width="21.625" style="124" customWidth="1"/>
    <col min="4" max="4" width="11.5" style="124" bestFit="1" customWidth="1"/>
    <col min="5" max="5" width="20.25" style="124" customWidth="1"/>
    <col min="6" max="6" width="11.75" style="124" customWidth="1"/>
    <col min="7" max="7" width="10.75" style="124" customWidth="1"/>
    <col min="8" max="9" width="15.625" style="124" customWidth="1"/>
    <col min="10" max="10" width="6" style="124" customWidth="1"/>
    <col min="11" max="11" width="2" style="124" customWidth="1"/>
    <col min="12" max="12" width="10.25" style="124" customWidth="1"/>
    <col min="13" max="13" width="8.625" style="124" customWidth="1"/>
    <col min="14" max="14" width="5.75" style="124" customWidth="1"/>
    <col min="15" max="213" width="2" style="124" customWidth="1"/>
    <col min="214" max="16384" width="2" style="124"/>
  </cols>
  <sheetData>
    <row r="1" spans="1:45">
      <c r="A1" s="123" t="s">
        <v>455</v>
      </c>
      <c r="H1" s="125"/>
    </row>
    <row r="2" spans="1:45" ht="40.15" customHeight="1">
      <c r="A2" s="593" t="s">
        <v>237</v>
      </c>
      <c r="B2" s="593"/>
      <c r="C2" s="593"/>
      <c r="D2" s="593"/>
      <c r="E2" s="593"/>
      <c r="F2" s="593"/>
      <c r="G2" s="593"/>
      <c r="H2" s="593"/>
    </row>
    <row r="3" spans="1:45" ht="32.65" customHeight="1">
      <c r="A3" s="137" t="s">
        <v>268</v>
      </c>
      <c r="B3" s="135"/>
      <c r="C3" s="135"/>
      <c r="D3" s="135"/>
      <c r="E3" s="135"/>
      <c r="F3" s="135"/>
      <c r="G3" s="135"/>
      <c r="H3" s="135"/>
      <c r="I3" s="136" t="s">
        <v>103</v>
      </c>
    </row>
    <row r="4" spans="1:45" ht="54" customHeight="1">
      <c r="A4" s="141" t="s">
        <v>238</v>
      </c>
      <c r="B4" s="142" t="s">
        <v>229</v>
      </c>
      <c r="C4" s="142" t="s">
        <v>230</v>
      </c>
      <c r="D4" s="142" t="s">
        <v>231</v>
      </c>
      <c r="E4" s="142" t="s">
        <v>232</v>
      </c>
      <c r="F4" s="142" t="s">
        <v>233</v>
      </c>
      <c r="G4" s="142" t="s">
        <v>234</v>
      </c>
      <c r="H4" s="142" t="s">
        <v>235</v>
      </c>
      <c r="I4" s="142" t="s">
        <v>236</v>
      </c>
      <c r="J4" s="161" t="s">
        <v>140</v>
      </c>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row>
    <row r="5" spans="1:45" ht="34.15" customHeight="1">
      <c r="A5" s="155">
        <f>ROW()-ROW(直接人件費役社20[[#Headers],[番号]])</f>
        <v>1</v>
      </c>
      <c r="B5" s="127"/>
      <c r="C5" s="127"/>
      <c r="D5" s="127"/>
      <c r="E5" s="127"/>
      <c r="F5" s="128"/>
      <c r="G5" s="128"/>
      <c r="H5" s="129">
        <f>直接人件費役社20[[#This Row],[助成対象経費
(A)×(B)]]*1</f>
        <v>0</v>
      </c>
      <c r="I5" s="129">
        <f>IF(直接人件費役社20[[#This Row],[従事時間
(A)]]&gt;2700,2700*直接人件費役社20[[#This Row],[単価(B)
(税抜)]],直接人件費役社20[[#This Row],[従事時間
(A)]]*直接人件費役社20[[#This Row],[単価(B)
(税抜)]])</f>
        <v>0</v>
      </c>
      <c r="J5" s="130" t="str">
        <f>IF(OR(AND(直接人件費役社20[[#This Row],[従事者氏名]]="",直接人件費役社20[[#This Row],[所属部門]]="",直接人件費役社20[[#This Row],[従事内容]]="",直接人件費役社20[[#This Row],[従事時間
(A)]]="",直接人件費役社20[[#This Row],[単価(B)
(税抜)]]="",直接人件費役社20[[#This Row],[雇用形態]]=""),
          AND(直接人件費役社20[[#This Row],[従事者氏名]]&lt;&gt;"",直接人件費役社20[[#This Row],[所属部門]]&lt;&gt;"",直接人件費役社20[[#This Row],[従事内容]]&lt;&gt;"",直接人件費役社20[[#This Row],[従事時間
(A)]]&lt;&gt;"",直接人件費役社20[[#This Row],[単価(B)
(税抜)]]&lt;&gt;"",直接人件費役社20[[#This Row],[雇用形態]]&lt;&gt;"")),
    "",
    "←全ての項目を入力してください。")</f>
        <v/>
      </c>
    </row>
    <row r="6" spans="1:45" ht="34.15" customHeight="1">
      <c r="A6" s="155">
        <f>ROW()-ROW(直接人件費役社20[[#Headers],[番号]])</f>
        <v>2</v>
      </c>
      <c r="B6" s="127"/>
      <c r="C6" s="127"/>
      <c r="D6" s="127"/>
      <c r="E6" s="127"/>
      <c r="F6" s="128"/>
      <c r="G6" s="128"/>
      <c r="H6" s="129">
        <f>直接人件費役社20[[#This Row],[助成対象経費
(A)×(B)]]*1</f>
        <v>0</v>
      </c>
      <c r="I6" s="129">
        <f>IF(直接人件費役社20[[#This Row],[従事時間
(A)]]&gt;2700,2700*直接人件費役社20[[#This Row],[単価(B)
(税抜)]],直接人件費役社20[[#This Row],[従事時間
(A)]]*直接人件費役社20[[#This Row],[単価(B)
(税抜)]])</f>
        <v>0</v>
      </c>
      <c r="J6" s="130" t="str">
        <f>IF(OR(AND(直接人件費役社20[[#This Row],[従事者氏名]]="",直接人件費役社20[[#This Row],[所属部門]]="",直接人件費役社20[[#This Row],[従事内容]]="",直接人件費役社20[[#This Row],[従事時間
(A)]]="",直接人件費役社20[[#This Row],[単価(B)
(税抜)]]="",直接人件費役社20[[#This Row],[雇用形態]]=""),
          AND(直接人件費役社20[[#This Row],[従事者氏名]]&lt;&gt;"",直接人件費役社20[[#This Row],[所属部門]]&lt;&gt;"",直接人件費役社20[[#This Row],[従事内容]]&lt;&gt;"",直接人件費役社20[[#This Row],[従事時間
(A)]]&lt;&gt;"",直接人件費役社20[[#This Row],[単価(B)
(税抜)]]&lt;&gt;"",直接人件費役社20[[#This Row],[雇用形態]]&lt;&gt;"")),
    "",
    "←全ての項目を入力してください。")</f>
        <v/>
      </c>
    </row>
    <row r="7" spans="1:45" ht="34.15" customHeight="1">
      <c r="A7" s="155">
        <f>ROW()-ROW(直接人件費役社20[[#Headers],[番号]])</f>
        <v>3</v>
      </c>
      <c r="B7" s="127"/>
      <c r="C7" s="127"/>
      <c r="D7" s="127"/>
      <c r="E7" s="127"/>
      <c r="F7" s="128"/>
      <c r="G7" s="128"/>
      <c r="H7" s="129">
        <f>直接人件費役社20[[#This Row],[助成対象経費
(A)×(B)]]*1</f>
        <v>0</v>
      </c>
      <c r="I7" s="129">
        <f>IF(直接人件費役社20[[#This Row],[従事時間
(A)]]&gt;2700,2700*直接人件費役社20[[#This Row],[単価(B)
(税抜)]],直接人件費役社20[[#This Row],[従事時間
(A)]]*直接人件費役社20[[#This Row],[単価(B)
(税抜)]])</f>
        <v>0</v>
      </c>
      <c r="J7" s="130" t="str">
        <f>IF(OR(AND(直接人件費役社20[[#This Row],[従事者氏名]]="",直接人件費役社20[[#This Row],[所属部門]]="",直接人件費役社20[[#This Row],[従事内容]]="",直接人件費役社20[[#This Row],[従事時間
(A)]]="",直接人件費役社20[[#This Row],[単価(B)
(税抜)]]="",直接人件費役社20[[#This Row],[雇用形態]]=""),
          AND(直接人件費役社20[[#This Row],[従事者氏名]]&lt;&gt;"",直接人件費役社20[[#This Row],[所属部門]]&lt;&gt;"",直接人件費役社20[[#This Row],[従事内容]]&lt;&gt;"",直接人件費役社20[[#This Row],[従事時間
(A)]]&lt;&gt;"",直接人件費役社20[[#This Row],[単価(B)
(税抜)]]&lt;&gt;"",直接人件費役社20[[#This Row],[雇用形態]]&lt;&gt;"")),
    "",
    "←全ての項目を入力してください。")</f>
        <v/>
      </c>
    </row>
    <row r="8" spans="1:45" ht="34.15" customHeight="1">
      <c r="A8" s="155">
        <f>ROW()-ROW(直接人件費役社20[[#Headers],[番号]])</f>
        <v>4</v>
      </c>
      <c r="B8" s="127"/>
      <c r="C8" s="127"/>
      <c r="D8" s="127"/>
      <c r="E8" s="127"/>
      <c r="F8" s="128"/>
      <c r="G8" s="128"/>
      <c r="H8" s="129">
        <f>直接人件費役社20[[#This Row],[助成対象経費
(A)×(B)]]*1</f>
        <v>0</v>
      </c>
      <c r="I8" s="129">
        <f>IF(直接人件費役社20[[#This Row],[従事時間
(A)]]&gt;2700,2700*直接人件費役社20[[#This Row],[単価(B)
(税抜)]],直接人件費役社20[[#This Row],[従事時間
(A)]]*直接人件費役社20[[#This Row],[単価(B)
(税抜)]])</f>
        <v>0</v>
      </c>
      <c r="J8" s="130" t="str">
        <f>IF(OR(AND(直接人件費役社20[[#This Row],[従事者氏名]]="",直接人件費役社20[[#This Row],[所属部門]]="",直接人件費役社20[[#This Row],[従事内容]]="",直接人件費役社20[[#This Row],[従事時間
(A)]]="",直接人件費役社20[[#This Row],[単価(B)
(税抜)]]="",直接人件費役社20[[#This Row],[雇用形態]]=""),
          AND(直接人件費役社20[[#This Row],[従事者氏名]]&lt;&gt;"",直接人件費役社20[[#This Row],[所属部門]]&lt;&gt;"",直接人件費役社20[[#This Row],[従事内容]]&lt;&gt;"",直接人件費役社20[[#This Row],[従事時間
(A)]]&lt;&gt;"",直接人件費役社20[[#This Row],[単価(B)
(税抜)]]&lt;&gt;"",直接人件費役社20[[#This Row],[雇用形態]]&lt;&gt;"")),
    "",
    "←全ての項目を入力してください。")</f>
        <v/>
      </c>
    </row>
    <row r="9" spans="1:45" ht="34.15" customHeight="1">
      <c r="A9" s="155">
        <f>ROW()-ROW(直接人件費役社20[[#Headers],[番号]])</f>
        <v>5</v>
      </c>
      <c r="B9" s="127"/>
      <c r="C9" s="127"/>
      <c r="D9" s="127"/>
      <c r="E9" s="127"/>
      <c r="F9" s="128"/>
      <c r="G9" s="128"/>
      <c r="H9" s="129">
        <f>直接人件費役社20[[#This Row],[助成対象経費
(A)×(B)]]*1</f>
        <v>0</v>
      </c>
      <c r="I9" s="129">
        <f>IF(直接人件費役社20[[#This Row],[従事時間
(A)]]&gt;2700,2700*直接人件費役社20[[#This Row],[単価(B)
(税抜)]],直接人件費役社20[[#This Row],[従事時間
(A)]]*直接人件費役社20[[#This Row],[単価(B)
(税抜)]])</f>
        <v>0</v>
      </c>
      <c r="J9" s="130" t="str">
        <f>IF(OR(AND(直接人件費役社20[[#This Row],[従事者氏名]]="",直接人件費役社20[[#This Row],[所属部門]]="",直接人件費役社20[[#This Row],[従事内容]]="",直接人件費役社20[[#This Row],[従事時間
(A)]]="",直接人件費役社20[[#This Row],[単価(B)
(税抜)]]="",直接人件費役社20[[#This Row],[雇用形態]]=""),
          AND(直接人件費役社20[[#This Row],[従事者氏名]]&lt;&gt;"",直接人件費役社20[[#This Row],[所属部門]]&lt;&gt;"",直接人件費役社20[[#This Row],[従事内容]]&lt;&gt;"",直接人件費役社20[[#This Row],[従事時間
(A)]]&lt;&gt;"",直接人件費役社20[[#This Row],[単価(B)
(税抜)]]&lt;&gt;"",直接人件費役社20[[#This Row],[雇用形態]]&lt;&gt;"")),
    "",
    "←全ての項目を入力してください。")</f>
        <v/>
      </c>
    </row>
    <row r="10" spans="1:45" ht="34.15" customHeight="1">
      <c r="A10" s="155">
        <f>ROW()-ROW(直接人件費役社20[[#Headers],[番号]])</f>
        <v>6</v>
      </c>
      <c r="B10" s="127"/>
      <c r="C10" s="127"/>
      <c r="D10" s="127"/>
      <c r="E10" s="127"/>
      <c r="F10" s="128"/>
      <c r="G10" s="128"/>
      <c r="H10" s="129">
        <f>直接人件費役社20[[#This Row],[助成対象経費
(A)×(B)]]*1</f>
        <v>0</v>
      </c>
      <c r="I10" s="129">
        <f>IF(直接人件費役社20[[#This Row],[従事時間
(A)]]&gt;2700,2700*直接人件費役社20[[#This Row],[単価(B)
(税抜)]],直接人件費役社20[[#This Row],[従事時間
(A)]]*直接人件費役社20[[#This Row],[単価(B)
(税抜)]])</f>
        <v>0</v>
      </c>
      <c r="J10" s="130" t="str">
        <f>IF(OR(AND(直接人件費役社20[[#This Row],[従事者氏名]]="",直接人件費役社20[[#This Row],[所属部門]]="",直接人件費役社20[[#This Row],[従事内容]]="",直接人件費役社20[[#This Row],[従事時間
(A)]]="",直接人件費役社20[[#This Row],[単価(B)
(税抜)]]="",直接人件費役社20[[#This Row],[雇用形態]]=""),
          AND(直接人件費役社20[[#This Row],[従事者氏名]]&lt;&gt;"",直接人件費役社20[[#This Row],[所属部門]]&lt;&gt;"",直接人件費役社20[[#This Row],[従事内容]]&lt;&gt;"",直接人件費役社20[[#This Row],[従事時間
(A)]]&lt;&gt;"",直接人件費役社20[[#This Row],[単価(B)
(税抜)]]&lt;&gt;"",直接人件費役社20[[#This Row],[雇用形態]]&lt;&gt;"")),
    "",
    "←全ての項目を入力してください。")</f>
        <v/>
      </c>
    </row>
    <row r="11" spans="1:45" ht="34.15" customHeight="1">
      <c r="A11" s="155">
        <f>ROW()-ROW(直接人件費役社20[[#Headers],[番号]])</f>
        <v>7</v>
      </c>
      <c r="B11" s="127"/>
      <c r="C11" s="127"/>
      <c r="D11" s="127"/>
      <c r="E11" s="127"/>
      <c r="F11" s="128"/>
      <c r="G11" s="128"/>
      <c r="H11" s="129">
        <f>直接人件費役社20[[#This Row],[助成対象経費
(A)×(B)]]*1</f>
        <v>0</v>
      </c>
      <c r="I11" s="129">
        <f>IF(直接人件費役社20[[#This Row],[従事時間
(A)]]&gt;2700,2700*直接人件費役社20[[#This Row],[単価(B)
(税抜)]],直接人件費役社20[[#This Row],[従事時間
(A)]]*直接人件費役社20[[#This Row],[単価(B)
(税抜)]])</f>
        <v>0</v>
      </c>
      <c r="J11" s="130" t="str">
        <f>IF(OR(AND(直接人件費役社20[[#This Row],[従事者氏名]]="",直接人件費役社20[[#This Row],[所属部門]]="",直接人件費役社20[[#This Row],[従事内容]]="",直接人件費役社20[[#This Row],[従事時間
(A)]]="",直接人件費役社20[[#This Row],[単価(B)
(税抜)]]="",直接人件費役社20[[#This Row],[雇用形態]]=""),
          AND(直接人件費役社20[[#This Row],[従事者氏名]]&lt;&gt;"",直接人件費役社20[[#This Row],[所属部門]]&lt;&gt;"",直接人件費役社20[[#This Row],[従事内容]]&lt;&gt;"",直接人件費役社20[[#This Row],[従事時間
(A)]]&lt;&gt;"",直接人件費役社20[[#This Row],[単価(B)
(税抜)]]&lt;&gt;"",直接人件費役社20[[#This Row],[雇用形態]]&lt;&gt;"")),
    "",
    "←全ての項目を入力してください。")</f>
        <v/>
      </c>
    </row>
    <row r="12" spans="1:45" ht="34.15" customHeight="1">
      <c r="A12" s="155">
        <f>ROW()-ROW(直接人件費役社20[[#Headers],[番号]])</f>
        <v>8</v>
      </c>
      <c r="B12" s="127"/>
      <c r="C12" s="127"/>
      <c r="D12" s="127"/>
      <c r="E12" s="127"/>
      <c r="F12" s="128"/>
      <c r="G12" s="128"/>
      <c r="H12" s="129">
        <f>直接人件費役社20[[#This Row],[助成対象経費
(A)×(B)]]*1</f>
        <v>0</v>
      </c>
      <c r="I12" s="129">
        <f>IF(直接人件費役社20[[#This Row],[従事時間
(A)]]&gt;2700,2700*直接人件費役社20[[#This Row],[単価(B)
(税抜)]],直接人件費役社20[[#This Row],[従事時間
(A)]]*直接人件費役社20[[#This Row],[単価(B)
(税抜)]])</f>
        <v>0</v>
      </c>
      <c r="J12" s="130" t="str">
        <f>IF(OR(AND(直接人件費役社20[[#This Row],[従事者氏名]]="",直接人件費役社20[[#This Row],[所属部門]]="",直接人件費役社20[[#This Row],[従事内容]]="",直接人件費役社20[[#This Row],[従事時間
(A)]]="",直接人件費役社20[[#This Row],[単価(B)
(税抜)]]="",直接人件費役社20[[#This Row],[雇用形態]]=""),
          AND(直接人件費役社20[[#This Row],[従事者氏名]]&lt;&gt;"",直接人件費役社20[[#This Row],[所属部門]]&lt;&gt;"",直接人件費役社20[[#This Row],[従事内容]]&lt;&gt;"",直接人件費役社20[[#This Row],[従事時間
(A)]]&lt;&gt;"",直接人件費役社20[[#This Row],[単価(B)
(税抜)]]&lt;&gt;"",直接人件費役社20[[#This Row],[雇用形態]]&lt;&gt;"")),
    "",
    "←全ての項目を入力してください。")</f>
        <v/>
      </c>
    </row>
    <row r="13" spans="1:45" ht="34.15" customHeight="1">
      <c r="A13" s="155">
        <f>ROW()-ROW(直接人件費役社20[[#Headers],[番号]])</f>
        <v>9</v>
      </c>
      <c r="B13" s="127"/>
      <c r="C13" s="127"/>
      <c r="D13" s="127"/>
      <c r="E13" s="127"/>
      <c r="F13" s="128"/>
      <c r="G13" s="128"/>
      <c r="H13" s="129">
        <f>直接人件費役社20[[#This Row],[助成対象経費
(A)×(B)]]*1</f>
        <v>0</v>
      </c>
      <c r="I13" s="129">
        <f>IF(直接人件費役社20[[#This Row],[従事時間
(A)]]&gt;2700,2700*直接人件費役社20[[#This Row],[単価(B)
(税抜)]],直接人件費役社20[[#This Row],[従事時間
(A)]]*直接人件費役社20[[#This Row],[単価(B)
(税抜)]])</f>
        <v>0</v>
      </c>
      <c r="J13" s="130" t="str">
        <f>IF(OR(AND(直接人件費役社20[[#This Row],[従事者氏名]]="",直接人件費役社20[[#This Row],[所属部門]]="",直接人件費役社20[[#This Row],[従事内容]]="",直接人件費役社20[[#This Row],[従事時間
(A)]]="",直接人件費役社20[[#This Row],[単価(B)
(税抜)]]="",直接人件費役社20[[#This Row],[雇用形態]]=""),
          AND(直接人件費役社20[[#This Row],[従事者氏名]]&lt;&gt;"",直接人件費役社20[[#This Row],[所属部門]]&lt;&gt;"",直接人件費役社20[[#This Row],[従事内容]]&lt;&gt;"",直接人件費役社20[[#This Row],[従事時間
(A)]]&lt;&gt;"",直接人件費役社20[[#This Row],[単価(B)
(税抜)]]&lt;&gt;"",直接人件費役社20[[#This Row],[雇用形態]]&lt;&gt;"")),
    "",
    "←全ての項目を入力してください。")</f>
        <v/>
      </c>
    </row>
    <row r="14" spans="1:45" ht="34.15" customHeight="1">
      <c r="A14" s="155">
        <f>ROW()-ROW(直接人件費役社20[[#Headers],[番号]])</f>
        <v>10</v>
      </c>
      <c r="B14" s="127"/>
      <c r="C14" s="127"/>
      <c r="D14" s="127"/>
      <c r="E14" s="127"/>
      <c r="F14" s="128"/>
      <c r="G14" s="128"/>
      <c r="H14" s="129">
        <f>直接人件費役社20[[#This Row],[助成対象経費
(A)×(B)]]*1</f>
        <v>0</v>
      </c>
      <c r="I14" s="129">
        <f>IF(直接人件費役社20[[#This Row],[従事時間
(A)]]&gt;2700,2700*直接人件費役社20[[#This Row],[単価(B)
(税抜)]],直接人件費役社20[[#This Row],[従事時間
(A)]]*直接人件費役社20[[#This Row],[単価(B)
(税抜)]])</f>
        <v>0</v>
      </c>
      <c r="J14" s="130" t="str">
        <f>IF(OR(AND(直接人件費役社20[[#This Row],[従事者氏名]]="",直接人件費役社20[[#This Row],[所属部門]]="",直接人件費役社20[[#This Row],[従事内容]]="",直接人件費役社20[[#This Row],[従事時間
(A)]]="",直接人件費役社20[[#This Row],[単価(B)
(税抜)]]="",直接人件費役社20[[#This Row],[雇用形態]]=""),
          AND(直接人件費役社20[[#This Row],[従事者氏名]]&lt;&gt;"",直接人件費役社20[[#This Row],[所属部門]]&lt;&gt;"",直接人件費役社20[[#This Row],[従事内容]]&lt;&gt;"",直接人件費役社20[[#This Row],[従事時間
(A)]]&lt;&gt;"",直接人件費役社20[[#This Row],[単価(B)
(税抜)]]&lt;&gt;"",直接人件費役社20[[#This Row],[雇用形態]]&lt;&gt;"")),
    "",
    "←全ての項目を入力してください。")</f>
        <v/>
      </c>
    </row>
    <row r="15" spans="1:45" ht="34.15" customHeight="1">
      <c r="A15" s="131"/>
      <c r="B15" s="132"/>
      <c r="C15" s="132"/>
      <c r="D15" s="132"/>
      <c r="E15" s="132"/>
      <c r="F15" s="132"/>
      <c r="G15" s="143" t="s">
        <v>141</v>
      </c>
      <c r="H15" s="133">
        <f>SUBTOTAL(109,直接人件費役社20[助成事業に
要する経費])</f>
        <v>0</v>
      </c>
      <c r="I15" s="134">
        <f>SUBTOTAL(109,直接人件費役社20[助成対象経費
(A)×(B)])</f>
        <v>0</v>
      </c>
      <c r="J15" s="47"/>
    </row>
    <row r="17" spans="1:10" ht="28.5" customHeight="1">
      <c r="A17" s="144" t="s">
        <v>269</v>
      </c>
      <c r="I17" s="136" t="s">
        <v>103</v>
      </c>
    </row>
    <row r="18" spans="1:10" ht="36">
      <c r="A18" s="145" t="s">
        <v>238</v>
      </c>
      <c r="B18" s="146" t="s">
        <v>229</v>
      </c>
      <c r="C18" s="146" t="s">
        <v>232</v>
      </c>
      <c r="D18" s="146" t="s">
        <v>243</v>
      </c>
      <c r="E18" s="146" t="s">
        <v>242</v>
      </c>
      <c r="F18" s="146" t="s">
        <v>245</v>
      </c>
      <c r="G18" s="146" t="s">
        <v>244</v>
      </c>
      <c r="H18" s="146" t="s">
        <v>235</v>
      </c>
      <c r="I18" s="150" t="s">
        <v>236</v>
      </c>
      <c r="J18" s="157"/>
    </row>
    <row r="19" spans="1:10" ht="34.5" customHeight="1">
      <c r="A19" s="156">
        <f>ROW()-ROW(直接人件費ﾊﾟｱ21[[#Headers],[番号]])</f>
        <v>1</v>
      </c>
      <c r="B19" s="147"/>
      <c r="C19" s="147"/>
      <c r="D19" s="147"/>
      <c r="E19" s="251"/>
      <c r="F19" s="162">
        <f>IF(IF(直接人件費ﾊﾟｱ21[[#This Row],[従事時間/日
(A)]]&gt;8,8*直接人件費ﾊﾟｱ21[[#This Row],[時給単価(B)]],直接人件費ﾊﾟｱ21[[#This Row],[従事時間/日
(A)]]*直接人件費ﾊﾟｱ21[[#This Row],[時給単価(B)]])&gt;10000,10000,IF(直接人件費ﾊﾟｱ21[[#This Row],[従事時間/日
(A)]]&gt;8,8*直接人件費ﾊﾟｱ21[[#This Row],[時給単価(B)]],直接人件費ﾊﾟｱ21[[#This Row],[従事時間/日
(A)]]*直接人件費ﾊﾟｱ21[[#This Row],[時給単価(B)]]))</f>
        <v>0</v>
      </c>
      <c r="G19" s="148"/>
      <c r="H19" s="149">
        <f>直接人件費ﾊﾟｱ21[[#This Row],[助成対象経費
(A)×(B)]]</f>
        <v>0</v>
      </c>
      <c r="I19" s="151">
        <f>直接人件費ﾊﾟｱ21[[#This Row],[日額]]*直接人件費ﾊﾟｱ21[[#This Row],[日数]]</f>
        <v>0</v>
      </c>
      <c r="J19" s="158"/>
    </row>
    <row r="20" spans="1:10" ht="34.5" customHeight="1">
      <c r="A20" s="156">
        <f>ROW()-ROW(直接人件費ﾊﾟｱ21[[#Headers],[番号]])</f>
        <v>2</v>
      </c>
      <c r="B20" s="147"/>
      <c r="C20" s="147"/>
      <c r="D20" s="147"/>
      <c r="E20" s="251"/>
      <c r="F20" s="162">
        <f>IF(IF(直接人件費ﾊﾟｱ21[[#This Row],[従事時間/日
(A)]]&gt;8,8*直接人件費ﾊﾟｱ21[[#This Row],[時給単価(B)]],直接人件費ﾊﾟｱ21[[#This Row],[従事時間/日
(A)]]*直接人件費ﾊﾟｱ21[[#This Row],[時給単価(B)]])&gt;10000,10000,IF(直接人件費ﾊﾟｱ21[[#This Row],[従事時間/日
(A)]]&gt;8,8*直接人件費ﾊﾟｱ21[[#This Row],[時給単価(B)]],直接人件費ﾊﾟｱ21[[#This Row],[従事時間/日
(A)]]*直接人件費ﾊﾟｱ21[[#This Row],[時給単価(B)]]))</f>
        <v>0</v>
      </c>
      <c r="G20" s="148"/>
      <c r="H20" s="149">
        <f>直接人件費ﾊﾟｱ21[[#This Row],[助成対象経費
(A)×(B)]]</f>
        <v>0</v>
      </c>
      <c r="I20" s="151">
        <f>直接人件費ﾊﾟｱ21[[#This Row],[日額]]*直接人件費ﾊﾟｱ21[[#This Row],[日数]]</f>
        <v>0</v>
      </c>
      <c r="J20" s="158"/>
    </row>
    <row r="21" spans="1:10" ht="34.5" customHeight="1">
      <c r="A21" s="156">
        <f>ROW()-ROW(直接人件費ﾊﾟｱ21[[#Headers],[番号]])</f>
        <v>3</v>
      </c>
      <c r="B21" s="147"/>
      <c r="C21" s="147"/>
      <c r="D21" s="147"/>
      <c r="E21" s="251"/>
      <c r="F21" s="162">
        <f>IF(IF(直接人件費ﾊﾟｱ21[[#This Row],[従事時間/日
(A)]]&gt;8,8*直接人件費ﾊﾟｱ21[[#This Row],[時給単価(B)]],直接人件費ﾊﾟｱ21[[#This Row],[従事時間/日
(A)]]*直接人件費ﾊﾟｱ21[[#This Row],[時給単価(B)]])&gt;10000,10000,IF(直接人件費ﾊﾟｱ21[[#This Row],[従事時間/日
(A)]]&gt;8,8*直接人件費ﾊﾟｱ21[[#This Row],[時給単価(B)]],直接人件費ﾊﾟｱ21[[#This Row],[従事時間/日
(A)]]*直接人件費ﾊﾟｱ21[[#This Row],[時給単価(B)]]))</f>
        <v>0</v>
      </c>
      <c r="G21" s="148"/>
      <c r="H21" s="149">
        <f>直接人件費ﾊﾟｱ21[[#This Row],[助成対象経費
(A)×(B)]]</f>
        <v>0</v>
      </c>
      <c r="I21" s="151">
        <f>直接人件費ﾊﾟｱ21[[#This Row],[日額]]*直接人件費ﾊﾟｱ21[[#This Row],[日数]]</f>
        <v>0</v>
      </c>
      <c r="J21" s="158"/>
    </row>
    <row r="22" spans="1:10" ht="34.5" customHeight="1">
      <c r="A22" s="156">
        <f>ROW()-ROW(直接人件費ﾊﾟｱ21[[#Headers],[番号]])</f>
        <v>4</v>
      </c>
      <c r="B22" s="147"/>
      <c r="C22" s="147"/>
      <c r="D22" s="147"/>
      <c r="E22" s="251"/>
      <c r="F22" s="162">
        <f>IF(IF(直接人件費ﾊﾟｱ21[[#This Row],[従事時間/日
(A)]]&gt;8,8*直接人件費ﾊﾟｱ21[[#This Row],[時給単価(B)]],直接人件費ﾊﾟｱ21[[#This Row],[従事時間/日
(A)]]*直接人件費ﾊﾟｱ21[[#This Row],[時給単価(B)]])&gt;10000,10000,IF(直接人件費ﾊﾟｱ21[[#This Row],[従事時間/日
(A)]]&gt;8,8*直接人件費ﾊﾟｱ21[[#This Row],[時給単価(B)]],直接人件費ﾊﾟｱ21[[#This Row],[従事時間/日
(A)]]*直接人件費ﾊﾟｱ21[[#This Row],[時給単価(B)]]))</f>
        <v>0</v>
      </c>
      <c r="G22" s="148"/>
      <c r="H22" s="149">
        <f>直接人件費ﾊﾟｱ21[[#This Row],[助成対象経費
(A)×(B)]]</f>
        <v>0</v>
      </c>
      <c r="I22" s="151">
        <f>直接人件費ﾊﾟｱ21[[#This Row],[日額]]*直接人件費ﾊﾟｱ21[[#This Row],[日数]]</f>
        <v>0</v>
      </c>
      <c r="J22" s="158"/>
    </row>
    <row r="23" spans="1:10" ht="34.5" customHeight="1">
      <c r="A23" s="156">
        <f>ROW()-ROW(直接人件費ﾊﾟｱ21[[#Headers],[番号]])</f>
        <v>5</v>
      </c>
      <c r="B23" s="147"/>
      <c r="C23" s="147"/>
      <c r="D23" s="147"/>
      <c r="E23" s="251"/>
      <c r="F23" s="162">
        <f>IF(IF(直接人件費ﾊﾟｱ21[[#This Row],[従事時間/日
(A)]]&gt;8,8*直接人件費ﾊﾟｱ21[[#This Row],[時給単価(B)]],直接人件費ﾊﾟｱ21[[#This Row],[従事時間/日
(A)]]*直接人件費ﾊﾟｱ21[[#This Row],[時給単価(B)]])&gt;10000,10000,IF(直接人件費ﾊﾟｱ21[[#This Row],[従事時間/日
(A)]]&gt;8,8*直接人件費ﾊﾟｱ21[[#This Row],[時給単価(B)]],直接人件費ﾊﾟｱ21[[#This Row],[従事時間/日
(A)]]*直接人件費ﾊﾟｱ21[[#This Row],[時給単価(B)]]))</f>
        <v>0</v>
      </c>
      <c r="G23" s="148"/>
      <c r="H23" s="149">
        <f>直接人件費ﾊﾟｱ21[[#This Row],[助成対象経費
(A)×(B)]]</f>
        <v>0</v>
      </c>
      <c r="I23" s="151">
        <f>直接人件費ﾊﾟｱ21[[#This Row],[日額]]*直接人件費ﾊﾟｱ21[[#This Row],[日数]]</f>
        <v>0</v>
      </c>
      <c r="J23" s="158"/>
    </row>
    <row r="24" spans="1:10" ht="34.5" customHeight="1">
      <c r="A24" s="156">
        <f>ROW()-ROW(直接人件費ﾊﾟｱ21[[#Headers],[番号]])</f>
        <v>6</v>
      </c>
      <c r="B24" s="147"/>
      <c r="C24" s="147"/>
      <c r="D24" s="147"/>
      <c r="E24" s="251"/>
      <c r="F24" s="162">
        <f>IF(IF(直接人件費ﾊﾟｱ21[[#This Row],[従事時間/日
(A)]]&gt;8,8*直接人件費ﾊﾟｱ21[[#This Row],[時給単価(B)]],直接人件費ﾊﾟｱ21[[#This Row],[従事時間/日
(A)]]*直接人件費ﾊﾟｱ21[[#This Row],[時給単価(B)]])&gt;10000,10000,IF(直接人件費ﾊﾟｱ21[[#This Row],[従事時間/日
(A)]]&gt;8,8*直接人件費ﾊﾟｱ21[[#This Row],[時給単価(B)]],直接人件費ﾊﾟｱ21[[#This Row],[従事時間/日
(A)]]*直接人件費ﾊﾟｱ21[[#This Row],[時給単価(B)]]))</f>
        <v>0</v>
      </c>
      <c r="G24" s="148"/>
      <c r="H24" s="149">
        <f>直接人件費ﾊﾟｱ21[[#This Row],[助成対象経費
(A)×(B)]]</f>
        <v>0</v>
      </c>
      <c r="I24" s="151">
        <f>直接人件費ﾊﾟｱ21[[#This Row],[日額]]*直接人件費ﾊﾟｱ21[[#This Row],[日数]]</f>
        <v>0</v>
      </c>
      <c r="J24" s="158"/>
    </row>
    <row r="25" spans="1:10" ht="34.5" customHeight="1">
      <c r="A25" s="156">
        <f>ROW()-ROW(直接人件費ﾊﾟｱ21[[#Headers],[番号]])</f>
        <v>7</v>
      </c>
      <c r="B25" s="147"/>
      <c r="C25" s="147"/>
      <c r="D25" s="147"/>
      <c r="E25" s="251"/>
      <c r="F25" s="162">
        <f>IF(IF(直接人件費ﾊﾟｱ21[[#This Row],[従事時間/日
(A)]]&gt;8,8*直接人件費ﾊﾟｱ21[[#This Row],[時給単価(B)]],直接人件費ﾊﾟｱ21[[#This Row],[従事時間/日
(A)]]*直接人件費ﾊﾟｱ21[[#This Row],[時給単価(B)]])&gt;10000,10000,IF(直接人件費ﾊﾟｱ21[[#This Row],[従事時間/日
(A)]]&gt;8,8*直接人件費ﾊﾟｱ21[[#This Row],[時給単価(B)]],直接人件費ﾊﾟｱ21[[#This Row],[従事時間/日
(A)]]*直接人件費ﾊﾟｱ21[[#This Row],[時給単価(B)]]))</f>
        <v>0</v>
      </c>
      <c r="G25" s="148"/>
      <c r="H25" s="149">
        <f>直接人件費ﾊﾟｱ21[[#This Row],[助成対象経費
(A)×(B)]]</f>
        <v>0</v>
      </c>
      <c r="I25" s="151">
        <f>直接人件費ﾊﾟｱ21[[#This Row],[日額]]*直接人件費ﾊﾟｱ21[[#This Row],[日数]]</f>
        <v>0</v>
      </c>
      <c r="J25" s="158"/>
    </row>
    <row r="26" spans="1:10" ht="34.5" customHeight="1">
      <c r="A26" s="156">
        <f>ROW()-ROW(直接人件費ﾊﾟｱ21[[#Headers],[番号]])</f>
        <v>8</v>
      </c>
      <c r="B26" s="147"/>
      <c r="C26" s="147"/>
      <c r="D26" s="147"/>
      <c r="E26" s="251"/>
      <c r="F26" s="162">
        <f>IF(IF(直接人件費ﾊﾟｱ21[[#This Row],[従事時間/日
(A)]]&gt;8,8*直接人件費ﾊﾟｱ21[[#This Row],[時給単価(B)]],直接人件費ﾊﾟｱ21[[#This Row],[従事時間/日
(A)]]*直接人件費ﾊﾟｱ21[[#This Row],[時給単価(B)]])&gt;10000,10000,IF(直接人件費ﾊﾟｱ21[[#This Row],[従事時間/日
(A)]]&gt;8,8*直接人件費ﾊﾟｱ21[[#This Row],[時給単価(B)]],直接人件費ﾊﾟｱ21[[#This Row],[従事時間/日
(A)]]*直接人件費ﾊﾟｱ21[[#This Row],[時給単価(B)]]))</f>
        <v>0</v>
      </c>
      <c r="G26" s="148"/>
      <c r="H26" s="149">
        <f>直接人件費ﾊﾟｱ21[[#This Row],[助成対象経費
(A)×(B)]]</f>
        <v>0</v>
      </c>
      <c r="I26" s="151">
        <f>直接人件費ﾊﾟｱ21[[#This Row],[日額]]*直接人件費ﾊﾟｱ21[[#This Row],[日数]]</f>
        <v>0</v>
      </c>
      <c r="J26" s="158"/>
    </row>
    <row r="27" spans="1:10" ht="34.5" customHeight="1">
      <c r="A27" s="156">
        <f>ROW()-ROW(直接人件費ﾊﾟｱ21[[#Headers],[番号]])</f>
        <v>9</v>
      </c>
      <c r="B27" s="147"/>
      <c r="C27" s="147"/>
      <c r="D27" s="147"/>
      <c r="E27" s="251"/>
      <c r="F27" s="162">
        <f>IF(IF(直接人件費ﾊﾟｱ21[[#This Row],[従事時間/日
(A)]]&gt;8,8*直接人件費ﾊﾟｱ21[[#This Row],[時給単価(B)]],直接人件費ﾊﾟｱ21[[#This Row],[従事時間/日
(A)]]*直接人件費ﾊﾟｱ21[[#This Row],[時給単価(B)]])&gt;10000,10000,IF(直接人件費ﾊﾟｱ21[[#This Row],[従事時間/日
(A)]]&gt;8,8*直接人件費ﾊﾟｱ21[[#This Row],[時給単価(B)]],直接人件費ﾊﾟｱ21[[#This Row],[従事時間/日
(A)]]*直接人件費ﾊﾟｱ21[[#This Row],[時給単価(B)]]))</f>
        <v>0</v>
      </c>
      <c r="G27" s="148"/>
      <c r="H27" s="149">
        <f>直接人件費ﾊﾟｱ21[[#This Row],[助成対象経費
(A)×(B)]]</f>
        <v>0</v>
      </c>
      <c r="I27" s="151">
        <f>直接人件費ﾊﾟｱ21[[#This Row],[日額]]*直接人件費ﾊﾟｱ21[[#This Row],[日数]]</f>
        <v>0</v>
      </c>
      <c r="J27" s="158"/>
    </row>
    <row r="28" spans="1:10" ht="34.5" customHeight="1">
      <c r="A28" s="156">
        <f>ROW()-ROW(直接人件費ﾊﾟｱ21[[#Headers],[番号]])</f>
        <v>10</v>
      </c>
      <c r="B28" s="178"/>
      <c r="C28" s="178"/>
      <c r="D28" s="178"/>
      <c r="E28" s="252"/>
      <c r="F28" s="179">
        <f>IF(IF(直接人件費ﾊﾟｱ21[[#This Row],[従事時間/日
(A)]]&gt;8,8*直接人件費ﾊﾟｱ21[[#This Row],[時給単価(B)]],直接人件費ﾊﾟｱ21[[#This Row],[従事時間/日
(A)]]*直接人件費ﾊﾟｱ21[[#This Row],[時給単価(B)]])&gt;10000,10000,IF(直接人件費ﾊﾟｱ21[[#This Row],[従事時間/日
(A)]]&gt;8,8*直接人件費ﾊﾟｱ21[[#This Row],[時給単価(B)]],直接人件費ﾊﾟｱ21[[#This Row],[従事時間/日
(A)]]*直接人件費ﾊﾟｱ21[[#This Row],[時給単価(B)]]))</f>
        <v>0</v>
      </c>
      <c r="G28" s="180"/>
      <c r="H28" s="149">
        <f>直接人件費ﾊﾟｱ21[[#This Row],[助成対象経費
(A)×(B)]]</f>
        <v>0</v>
      </c>
      <c r="I28" s="151">
        <f>直接人件費ﾊﾟｱ21[[#This Row],[日額]]*直接人件費ﾊﾟｱ21[[#This Row],[日数]]</f>
        <v>0</v>
      </c>
      <c r="J28" s="158"/>
    </row>
    <row r="29" spans="1:10" ht="34.5" customHeight="1">
      <c r="A29" s="176"/>
      <c r="B29" s="181"/>
      <c r="C29" s="182"/>
      <c r="D29" s="182"/>
      <c r="E29" s="182"/>
      <c r="F29" s="183"/>
      <c r="G29" s="160" t="s">
        <v>141</v>
      </c>
      <c r="H29" s="177">
        <f>SUBTOTAL(109,H19:H28)</f>
        <v>0</v>
      </c>
      <c r="I29" s="152">
        <f>SUBTOTAL(109,I19:I28)</f>
        <v>0</v>
      </c>
      <c r="J29" s="159"/>
    </row>
  </sheetData>
  <mergeCells count="1">
    <mergeCell ref="A2:H2"/>
  </mergeCells>
  <phoneticPr fontId="4"/>
  <dataValidations count="7">
    <dataValidation allowBlank="1" showErrorMessage="1" sqref="B19:B28" xr:uid="{2D4EA7EB-B845-46D3-A8E4-1135791BC773}"/>
    <dataValidation allowBlank="1" showInputMessage="1" showErrorMessage="1" prompt="契約上の時給単価を入力してください。日額は自動計算されます（上限10,000円/日）。" sqref="E19:E28" xr:uid="{3FBCF404-40A3-4203-BC64-469E1B0267EA}"/>
    <dataValidation allowBlank="1" showInputMessage="1" showErrorMessage="1" prompt="計上できる上限は、一人につき日８時間・月150時間。_x000a_SU型の助成期間内では最大2,700時間、SB型では900時間。" sqref="F5:F14 D19:D28" xr:uid="{FCE38A9A-E4BE-4872-858A-83D539664C27}"/>
    <dataValidation type="custom" allowBlank="1" showInputMessage="1" showErrorMessage="1" sqref="J5:J14" xr:uid="{ACB796BC-F91F-41B5-904D-908BC3CD98C5}">
      <formula1>ISERROR(FIND(CHAR(10),J5))</formula1>
    </dataValidation>
    <dataValidation allowBlank="1" showInputMessage="1" showErrorMessage="1" prompt="対象となるのは役員、社員など直接雇用されている方です。_x000a_雇用保険被保険者ではない方は対象になりません。" sqref="B5:B14" xr:uid="{AAC33E08-BF78-4778-9221-27F050FDED83}"/>
    <dataValidation type="list" allowBlank="1" showInputMessage="1" showErrorMessage="1" sqref="D5:D14" xr:uid="{5711DBFA-CF0A-4D3B-A64D-994656224EF8}">
      <formula1>"役員,社員"</formula1>
    </dataValidation>
    <dataValidation allowBlank="1" showInputMessage="1" showErrorMessage="1" prompt="資料・情報収集、経理事務等、直接関係ない業務に係る内容は計上できません" sqref="E5:E14 C19:C28" xr:uid="{070670CD-6311-481D-B404-A2260865C6D5}"/>
  </dataValidations>
  <pageMargins left="0.7" right="0.7" top="0.75" bottom="0.75" header="0.3" footer="0.3"/>
  <pageSetup paperSize="9" scale="55" orientation="portrait" horizontalDpi="1200" verticalDpi="1200"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人件費単価表に基づく単価を選択すること。" xr:uid="{BA4F81DA-283A-4FC6-88AE-F59163AE00CF}">
          <x14:formula1>
            <xm:f>人件費単価表!$B$2:$B$27</xm:f>
          </x14:formula1>
          <xm:sqref>G5:G14</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7"/>
  <sheetViews>
    <sheetView view="pageBreakPreview" topLeftCell="A10" zoomScale="145" zoomScaleNormal="100" zoomScaleSheetLayoutView="145" workbookViewId="0">
      <selection activeCell="B28" sqref="B28"/>
    </sheetView>
  </sheetViews>
  <sheetFormatPr defaultRowHeight="18.75"/>
  <cols>
    <col min="1" max="1" width="22.75" style="154" customWidth="1"/>
    <col min="2" max="2" width="26.25" style="154" customWidth="1"/>
  </cols>
  <sheetData>
    <row r="1" spans="1:2">
      <c r="A1" s="186" t="s">
        <v>239</v>
      </c>
      <c r="B1" s="187" t="s">
        <v>240</v>
      </c>
    </row>
    <row r="2" spans="1:2">
      <c r="A2" s="188" t="s">
        <v>494</v>
      </c>
      <c r="B2" s="184">
        <v>1040</v>
      </c>
    </row>
    <row r="3" spans="1:2">
      <c r="A3" s="188" t="s">
        <v>495</v>
      </c>
      <c r="B3" s="184">
        <v>1110</v>
      </c>
    </row>
    <row r="4" spans="1:2">
      <c r="A4" s="188" t="s">
        <v>496</v>
      </c>
      <c r="B4" s="184">
        <v>1180</v>
      </c>
    </row>
    <row r="5" spans="1:2">
      <c r="A5" s="188" t="s">
        <v>497</v>
      </c>
      <c r="B5" s="184">
        <v>1240</v>
      </c>
    </row>
    <row r="6" spans="1:2">
      <c r="A6" s="188" t="s">
        <v>498</v>
      </c>
      <c r="B6" s="184">
        <v>1330</v>
      </c>
    </row>
    <row r="7" spans="1:2">
      <c r="A7" s="188" t="s">
        <v>499</v>
      </c>
      <c r="B7" s="184">
        <v>1410</v>
      </c>
    </row>
    <row r="8" spans="1:2">
      <c r="A8" s="249" t="s">
        <v>502</v>
      </c>
      <c r="B8" s="184">
        <v>1490</v>
      </c>
    </row>
    <row r="9" spans="1:2">
      <c r="A9" s="188" t="s">
        <v>501</v>
      </c>
      <c r="B9" s="184">
        <v>1580</v>
      </c>
    </row>
    <row r="10" spans="1:2">
      <c r="A10" s="188" t="s">
        <v>500</v>
      </c>
      <c r="B10" s="184">
        <v>1660</v>
      </c>
    </row>
    <row r="11" spans="1:2">
      <c r="A11" s="188" t="s">
        <v>503</v>
      </c>
      <c r="B11" s="184">
        <v>1830</v>
      </c>
    </row>
    <row r="12" spans="1:2">
      <c r="A12" s="188" t="s">
        <v>504</v>
      </c>
      <c r="B12" s="184">
        <v>1990</v>
      </c>
    </row>
    <row r="13" spans="1:2">
      <c r="A13" s="188" t="s">
        <v>505</v>
      </c>
      <c r="B13" s="184">
        <v>2160</v>
      </c>
    </row>
    <row r="14" spans="1:2">
      <c r="A14" s="188" t="s">
        <v>506</v>
      </c>
      <c r="B14" s="184">
        <v>2330</v>
      </c>
    </row>
    <row r="15" spans="1:2">
      <c r="A15" s="188" t="s">
        <v>507</v>
      </c>
      <c r="B15" s="184">
        <v>2490</v>
      </c>
    </row>
    <row r="16" spans="1:2">
      <c r="A16" s="188" t="s">
        <v>508</v>
      </c>
      <c r="B16" s="184">
        <v>2660</v>
      </c>
    </row>
    <row r="17" spans="1:2">
      <c r="A17" s="188" t="s">
        <v>509</v>
      </c>
      <c r="B17" s="184">
        <v>2820</v>
      </c>
    </row>
    <row r="18" spans="1:2">
      <c r="A18" s="188" t="s">
        <v>510</v>
      </c>
      <c r="B18" s="184">
        <v>2990</v>
      </c>
    </row>
    <row r="19" spans="1:2">
      <c r="A19" s="188" t="s">
        <v>511</v>
      </c>
      <c r="B19" s="184">
        <v>3160</v>
      </c>
    </row>
    <row r="20" spans="1:2">
      <c r="A20" s="188" t="s">
        <v>512</v>
      </c>
      <c r="B20" s="184">
        <v>3410</v>
      </c>
    </row>
    <row r="21" spans="1:2">
      <c r="A21" s="188" t="s">
        <v>513</v>
      </c>
      <c r="B21" s="184">
        <v>3660</v>
      </c>
    </row>
    <row r="22" spans="1:2">
      <c r="A22" s="188" t="s">
        <v>514</v>
      </c>
      <c r="B22" s="184">
        <v>3910</v>
      </c>
    </row>
    <row r="23" spans="1:2">
      <c r="A23" s="188" t="s">
        <v>515</v>
      </c>
      <c r="B23" s="184">
        <v>4160</v>
      </c>
    </row>
    <row r="24" spans="1:2">
      <c r="A24" s="188" t="s">
        <v>516</v>
      </c>
      <c r="B24" s="184">
        <v>4410</v>
      </c>
    </row>
    <row r="25" spans="1:2">
      <c r="A25" s="188" t="s">
        <v>517</v>
      </c>
      <c r="B25" s="184">
        <v>4660</v>
      </c>
    </row>
    <row r="26" spans="1:2">
      <c r="A26" s="188" t="s">
        <v>518</v>
      </c>
      <c r="B26" s="184">
        <v>4910</v>
      </c>
    </row>
    <row r="27" spans="1:2" ht="19.5" thickBot="1">
      <c r="A27" s="189" t="s">
        <v>241</v>
      </c>
      <c r="B27" s="185">
        <v>5160</v>
      </c>
    </row>
  </sheetData>
  <phoneticPr fontId="4"/>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5391-10EF-4722-8475-7E0D7810DE5E}">
  <sheetPr>
    <tabColor theme="5" tint="0.59999389629810485"/>
  </sheetPr>
  <dimension ref="A1:K24"/>
  <sheetViews>
    <sheetView view="pageBreakPreview" zoomScale="70" zoomScaleNormal="80" zoomScaleSheetLayoutView="70" workbookViewId="0">
      <selection activeCell="H32" sqref="H32"/>
    </sheetView>
  </sheetViews>
  <sheetFormatPr defaultRowHeight="18.75"/>
  <cols>
    <col min="3" max="3" width="8.75" customWidth="1"/>
  </cols>
  <sheetData>
    <row r="1" spans="1:11" ht="26.25" thickBot="1">
      <c r="A1" s="403" t="s">
        <v>354</v>
      </c>
      <c r="B1" s="403"/>
      <c r="C1" s="403"/>
      <c r="D1" s="403"/>
    </row>
    <row r="2" spans="1:11" ht="18" customHeight="1">
      <c r="A2" s="397" t="s">
        <v>345</v>
      </c>
      <c r="B2" s="398"/>
      <c r="C2" s="398"/>
      <c r="D2" s="398"/>
      <c r="E2" s="398"/>
      <c r="F2" s="398"/>
      <c r="G2" s="398"/>
      <c r="H2" s="398"/>
      <c r="I2" s="398"/>
      <c r="J2" s="398"/>
      <c r="K2" s="399"/>
    </row>
    <row r="3" spans="1:11" ht="29.45" customHeight="1" thickBot="1">
      <c r="A3" s="400" t="s">
        <v>407</v>
      </c>
      <c r="B3" s="401"/>
      <c r="C3" s="401"/>
      <c r="D3" s="401"/>
      <c r="E3" s="401"/>
      <c r="F3" s="401"/>
      <c r="G3" s="401"/>
      <c r="H3" s="401"/>
      <c r="I3" s="401"/>
      <c r="J3" s="401"/>
      <c r="K3" s="402"/>
    </row>
    <row r="4" spans="1:11" ht="24" customHeight="1">
      <c r="A4" s="394"/>
      <c r="B4" s="395"/>
      <c r="C4" s="395"/>
      <c r="D4" s="395"/>
      <c r="E4" s="395"/>
      <c r="F4" s="395"/>
      <c r="G4" s="395"/>
      <c r="H4" s="395"/>
      <c r="I4" s="395"/>
      <c r="J4" s="395"/>
      <c r="K4" s="396"/>
    </row>
    <row r="5" spans="1:11" ht="24" customHeight="1">
      <c r="A5" s="394"/>
      <c r="B5" s="395"/>
      <c r="C5" s="395"/>
      <c r="D5" s="395"/>
      <c r="E5" s="395"/>
      <c r="F5" s="395"/>
      <c r="G5" s="395"/>
      <c r="H5" s="395"/>
      <c r="I5" s="395"/>
      <c r="J5" s="395"/>
      <c r="K5" s="396"/>
    </row>
    <row r="6" spans="1:11" ht="24" customHeight="1" thickBot="1">
      <c r="A6" s="394"/>
      <c r="B6" s="395"/>
      <c r="C6" s="395"/>
      <c r="D6" s="395"/>
      <c r="E6" s="395"/>
      <c r="F6" s="395"/>
      <c r="G6" s="395"/>
      <c r="H6" s="395"/>
      <c r="I6" s="395"/>
      <c r="J6" s="395"/>
      <c r="K6" s="396"/>
    </row>
    <row r="7" spans="1:11" ht="18" customHeight="1">
      <c r="A7" s="397" t="s">
        <v>346</v>
      </c>
      <c r="B7" s="398"/>
      <c r="C7" s="398"/>
      <c r="D7" s="398"/>
      <c r="E7" s="398"/>
      <c r="F7" s="398"/>
      <c r="G7" s="398"/>
      <c r="H7" s="398"/>
      <c r="I7" s="398"/>
      <c r="J7" s="398"/>
      <c r="K7" s="399"/>
    </row>
    <row r="8" spans="1:11" ht="24.6" customHeight="1" thickBot="1">
      <c r="A8" s="400" t="s">
        <v>357</v>
      </c>
      <c r="B8" s="401"/>
      <c r="C8" s="401"/>
      <c r="D8" s="401"/>
      <c r="E8" s="401"/>
      <c r="F8" s="401"/>
      <c r="G8" s="401"/>
      <c r="H8" s="401"/>
      <c r="I8" s="401"/>
      <c r="J8" s="401"/>
      <c r="K8" s="402"/>
    </row>
    <row r="9" spans="1:11" ht="27" customHeight="1">
      <c r="A9" s="394"/>
      <c r="B9" s="395"/>
      <c r="C9" s="395"/>
      <c r="D9" s="395"/>
      <c r="E9" s="395"/>
      <c r="F9" s="395"/>
      <c r="G9" s="395"/>
      <c r="H9" s="395"/>
      <c r="I9" s="395"/>
      <c r="J9" s="395"/>
      <c r="K9" s="396"/>
    </row>
    <row r="10" spans="1:11" ht="27" customHeight="1">
      <c r="A10" s="394"/>
      <c r="B10" s="395"/>
      <c r="C10" s="395"/>
      <c r="D10" s="395"/>
      <c r="E10" s="395"/>
      <c r="F10" s="395"/>
      <c r="G10" s="395"/>
      <c r="H10" s="395"/>
      <c r="I10" s="395"/>
      <c r="J10" s="395"/>
      <c r="K10" s="396"/>
    </row>
    <row r="11" spans="1:11" ht="27" customHeight="1" thickBot="1">
      <c r="A11" s="394"/>
      <c r="B11" s="395"/>
      <c r="C11" s="395"/>
      <c r="D11" s="395"/>
      <c r="E11" s="395"/>
      <c r="F11" s="395"/>
      <c r="G11" s="395"/>
      <c r="H11" s="395"/>
      <c r="I11" s="395"/>
      <c r="J11" s="395"/>
      <c r="K11" s="396"/>
    </row>
    <row r="12" spans="1:11" ht="18" customHeight="1">
      <c r="A12" s="397" t="s">
        <v>347</v>
      </c>
      <c r="B12" s="398"/>
      <c r="C12" s="398"/>
      <c r="D12" s="398"/>
      <c r="E12" s="398"/>
      <c r="F12" s="398"/>
      <c r="G12" s="398"/>
      <c r="H12" s="398"/>
      <c r="I12" s="398"/>
      <c r="J12" s="398"/>
      <c r="K12" s="399"/>
    </row>
    <row r="13" spans="1:11" ht="24.6" customHeight="1" thickBot="1">
      <c r="A13" s="400" t="s">
        <v>358</v>
      </c>
      <c r="B13" s="401"/>
      <c r="C13" s="401"/>
      <c r="D13" s="401"/>
      <c r="E13" s="401"/>
      <c r="F13" s="401"/>
      <c r="G13" s="401"/>
      <c r="H13" s="401"/>
      <c r="I13" s="401"/>
      <c r="J13" s="401"/>
      <c r="K13" s="402"/>
    </row>
    <row r="14" spans="1:11" ht="27.6" customHeight="1" thickBot="1">
      <c r="A14" s="400" t="s">
        <v>348</v>
      </c>
      <c r="B14" s="401"/>
      <c r="C14" s="401"/>
      <c r="D14" s="402"/>
      <c r="E14" s="400" t="s">
        <v>349</v>
      </c>
      <c r="F14" s="401"/>
      <c r="G14" s="401"/>
      <c r="H14" s="402"/>
      <c r="I14" s="400" t="s">
        <v>350</v>
      </c>
      <c r="J14" s="401"/>
      <c r="K14" s="402"/>
    </row>
    <row r="15" spans="1:11" ht="36.6" customHeight="1" thickBot="1">
      <c r="A15" s="404"/>
      <c r="B15" s="405"/>
      <c r="C15" s="405"/>
      <c r="D15" s="405"/>
      <c r="E15" s="404" t="s">
        <v>491</v>
      </c>
      <c r="F15" s="405"/>
      <c r="G15" s="405"/>
      <c r="H15" s="406"/>
      <c r="I15" s="410" t="s">
        <v>352</v>
      </c>
      <c r="J15" s="411"/>
      <c r="K15" s="412"/>
    </row>
    <row r="16" spans="1:11" ht="36.6" customHeight="1" thickBot="1">
      <c r="A16" s="404"/>
      <c r="B16" s="405"/>
      <c r="C16" s="405"/>
      <c r="D16" s="406"/>
      <c r="E16" s="404" t="s">
        <v>351</v>
      </c>
      <c r="F16" s="405"/>
      <c r="G16" s="405"/>
      <c r="H16" s="406"/>
      <c r="I16" s="413" t="s">
        <v>352</v>
      </c>
      <c r="J16" s="414"/>
      <c r="K16" s="415"/>
    </row>
    <row r="17" spans="1:11" ht="36.6" customHeight="1" thickBot="1">
      <c r="A17" s="404"/>
      <c r="B17" s="405"/>
      <c r="C17" s="405"/>
      <c r="D17" s="406"/>
      <c r="E17" s="404" t="s">
        <v>351</v>
      </c>
      <c r="F17" s="405"/>
      <c r="G17" s="405"/>
      <c r="H17" s="406"/>
      <c r="I17" s="413" t="s">
        <v>352</v>
      </c>
      <c r="J17" s="414"/>
      <c r="K17" s="415"/>
    </row>
    <row r="18" spans="1:11" ht="36.6" customHeight="1" thickBot="1">
      <c r="A18" s="407"/>
      <c r="B18" s="408"/>
      <c r="C18" s="408"/>
      <c r="D18" s="409"/>
      <c r="E18" s="407" t="s">
        <v>351</v>
      </c>
      <c r="F18" s="408"/>
      <c r="G18" s="408"/>
      <c r="H18" s="409"/>
      <c r="I18" s="416" t="s">
        <v>352</v>
      </c>
      <c r="J18" s="417"/>
      <c r="K18" s="418"/>
    </row>
    <row r="19" spans="1:11" ht="18" customHeight="1">
      <c r="A19" s="397" t="s">
        <v>353</v>
      </c>
      <c r="B19" s="398"/>
      <c r="C19" s="398"/>
      <c r="D19" s="398"/>
      <c r="E19" s="398"/>
      <c r="F19" s="398"/>
      <c r="G19" s="398"/>
      <c r="H19" s="398"/>
      <c r="I19" s="398"/>
      <c r="J19" s="398"/>
      <c r="K19" s="399"/>
    </row>
    <row r="20" spans="1:11" ht="46.15" customHeight="1" thickBot="1">
      <c r="A20" s="400" t="s">
        <v>359</v>
      </c>
      <c r="B20" s="401"/>
      <c r="C20" s="401"/>
      <c r="D20" s="401"/>
      <c r="E20" s="401"/>
      <c r="F20" s="401"/>
      <c r="G20" s="401"/>
      <c r="H20" s="401"/>
      <c r="I20" s="401"/>
      <c r="J20" s="401"/>
      <c r="K20" s="402"/>
    </row>
    <row r="21" spans="1:11" ht="30" customHeight="1">
      <c r="A21" s="394"/>
      <c r="B21" s="395"/>
      <c r="C21" s="395"/>
      <c r="D21" s="395"/>
      <c r="E21" s="395"/>
      <c r="F21" s="395"/>
      <c r="G21" s="395"/>
      <c r="H21" s="395"/>
      <c r="I21" s="395"/>
      <c r="J21" s="395"/>
      <c r="K21" s="396"/>
    </row>
    <row r="22" spans="1:11" ht="30" customHeight="1">
      <c r="A22" s="394"/>
      <c r="B22" s="395"/>
      <c r="C22" s="395"/>
      <c r="D22" s="395"/>
      <c r="E22" s="395"/>
      <c r="F22" s="395"/>
      <c r="G22" s="395"/>
      <c r="H22" s="395"/>
      <c r="I22" s="395"/>
      <c r="J22" s="395"/>
      <c r="K22" s="396"/>
    </row>
    <row r="23" spans="1:11" ht="30" customHeight="1" thickBot="1">
      <c r="A23" s="419"/>
      <c r="B23" s="420"/>
      <c r="C23" s="420"/>
      <c r="D23" s="420"/>
      <c r="E23" s="420"/>
      <c r="F23" s="420"/>
      <c r="G23" s="420"/>
      <c r="H23" s="420"/>
      <c r="I23" s="420"/>
      <c r="J23" s="420"/>
      <c r="K23" s="421"/>
    </row>
    <row r="24" spans="1:11">
      <c r="A24" s="221"/>
    </row>
  </sheetData>
  <mergeCells count="27">
    <mergeCell ref="I17:K17"/>
    <mergeCell ref="I18:K18"/>
    <mergeCell ref="A19:K19"/>
    <mergeCell ref="A20:K20"/>
    <mergeCell ref="A21:K23"/>
    <mergeCell ref="A1:D1"/>
    <mergeCell ref="A17:D17"/>
    <mergeCell ref="A18:D18"/>
    <mergeCell ref="E14:H14"/>
    <mergeCell ref="E15:H15"/>
    <mergeCell ref="E16:H16"/>
    <mergeCell ref="E17:H17"/>
    <mergeCell ref="E18:H18"/>
    <mergeCell ref="A12:K12"/>
    <mergeCell ref="A13:K13"/>
    <mergeCell ref="A14:D14"/>
    <mergeCell ref="A15:D15"/>
    <mergeCell ref="A16:D16"/>
    <mergeCell ref="I14:K14"/>
    <mergeCell ref="I15:K15"/>
    <mergeCell ref="I16:K16"/>
    <mergeCell ref="A9:K11"/>
    <mergeCell ref="A2:K2"/>
    <mergeCell ref="A3:K3"/>
    <mergeCell ref="A4:K6"/>
    <mergeCell ref="A7:K7"/>
    <mergeCell ref="A8:K8"/>
  </mergeCells>
  <phoneticPr fontId="4"/>
  <pageMargins left="0.7" right="0.7" top="0.75" bottom="0.75" header="0.3" footer="0.3"/>
  <pageSetup paperSize="9" scale="83"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B36D6-4C47-45E7-A6AE-8B13C85ED376}">
  <sheetPr>
    <tabColor theme="5" tint="0.59999389629810485"/>
  </sheetPr>
  <dimension ref="A1:K32"/>
  <sheetViews>
    <sheetView view="pageBreakPreview" topLeftCell="A4" zoomScale="70" zoomScaleNormal="100" zoomScaleSheetLayoutView="70" workbookViewId="0">
      <selection activeCell="A13" sqref="A13:K31"/>
    </sheetView>
  </sheetViews>
  <sheetFormatPr defaultRowHeight="18.75"/>
  <sheetData>
    <row r="1" spans="1:11" ht="26.25" thickBot="1">
      <c r="A1" s="403" t="s">
        <v>360</v>
      </c>
      <c r="B1" s="403"/>
      <c r="C1" s="403"/>
    </row>
    <row r="2" spans="1:11" ht="21.6" customHeight="1">
      <c r="A2" s="397" t="s">
        <v>355</v>
      </c>
      <c r="B2" s="398"/>
      <c r="C2" s="398"/>
      <c r="D2" s="398"/>
      <c r="E2" s="398"/>
      <c r="F2" s="398"/>
      <c r="G2" s="398"/>
      <c r="H2" s="398"/>
      <c r="I2" s="398"/>
      <c r="J2" s="398"/>
      <c r="K2" s="399"/>
    </row>
    <row r="3" spans="1:11" ht="45.6" customHeight="1" thickBot="1">
      <c r="A3" s="400" t="s">
        <v>356</v>
      </c>
      <c r="B3" s="401"/>
      <c r="C3" s="401"/>
      <c r="D3" s="401"/>
      <c r="E3" s="401"/>
      <c r="F3" s="401"/>
      <c r="G3" s="401"/>
      <c r="H3" s="401"/>
      <c r="I3" s="401"/>
      <c r="J3" s="401"/>
      <c r="K3" s="402"/>
    </row>
    <row r="4" spans="1:11">
      <c r="A4" s="425"/>
      <c r="B4" s="426"/>
      <c r="C4" s="426"/>
      <c r="D4" s="426"/>
      <c r="E4" s="426"/>
      <c r="F4" s="426"/>
      <c r="G4" s="426"/>
      <c r="H4" s="426"/>
      <c r="I4" s="426"/>
      <c r="J4" s="426"/>
      <c r="K4" s="427"/>
    </row>
    <row r="5" spans="1:11">
      <c r="A5" s="425"/>
      <c r="B5" s="426"/>
      <c r="C5" s="426"/>
      <c r="D5" s="426"/>
      <c r="E5" s="426"/>
      <c r="F5" s="426"/>
      <c r="G5" s="426"/>
      <c r="H5" s="426"/>
      <c r="I5" s="426"/>
      <c r="J5" s="426"/>
      <c r="K5" s="427"/>
    </row>
    <row r="6" spans="1:11">
      <c r="A6" s="425"/>
      <c r="B6" s="426"/>
      <c r="C6" s="426"/>
      <c r="D6" s="426"/>
      <c r="E6" s="426"/>
      <c r="F6" s="426"/>
      <c r="G6" s="426"/>
      <c r="H6" s="426"/>
      <c r="I6" s="426"/>
      <c r="J6" s="426"/>
      <c r="K6" s="427"/>
    </row>
    <row r="7" spans="1:11">
      <c r="A7" s="425"/>
      <c r="B7" s="426"/>
      <c r="C7" s="426"/>
      <c r="D7" s="426"/>
      <c r="E7" s="426"/>
      <c r="F7" s="426"/>
      <c r="G7" s="426"/>
      <c r="H7" s="426"/>
      <c r="I7" s="426"/>
      <c r="J7" s="426"/>
      <c r="K7" s="427"/>
    </row>
    <row r="8" spans="1:11">
      <c r="A8" s="425"/>
      <c r="B8" s="426"/>
      <c r="C8" s="426"/>
      <c r="D8" s="426"/>
      <c r="E8" s="426"/>
      <c r="F8" s="426"/>
      <c r="G8" s="426"/>
      <c r="H8" s="426"/>
      <c r="I8" s="426"/>
      <c r="J8" s="426"/>
      <c r="K8" s="427"/>
    </row>
    <row r="9" spans="1:11" ht="19.5" thickBot="1">
      <c r="A9" s="425"/>
      <c r="B9" s="426"/>
      <c r="C9" s="426"/>
      <c r="D9" s="426"/>
      <c r="E9" s="426"/>
      <c r="F9" s="426"/>
      <c r="G9" s="426"/>
      <c r="H9" s="426"/>
      <c r="I9" s="426"/>
      <c r="J9" s="426"/>
      <c r="K9" s="427"/>
    </row>
    <row r="10" spans="1:11" ht="25.9" customHeight="1">
      <c r="A10" s="397" t="s">
        <v>408</v>
      </c>
      <c r="B10" s="398"/>
      <c r="C10" s="398"/>
      <c r="D10" s="398"/>
      <c r="E10" s="398"/>
      <c r="F10" s="398"/>
      <c r="G10" s="398"/>
      <c r="H10" s="398"/>
      <c r="I10" s="398"/>
      <c r="J10" s="398"/>
      <c r="K10" s="399"/>
    </row>
    <row r="11" spans="1:11">
      <c r="A11" s="422" t="s">
        <v>409</v>
      </c>
      <c r="B11" s="423"/>
      <c r="C11" s="423"/>
      <c r="D11" s="423"/>
      <c r="E11" s="423"/>
      <c r="F11" s="423"/>
      <c r="G11" s="423"/>
      <c r="H11" s="423"/>
      <c r="I11" s="423"/>
      <c r="J11" s="423"/>
      <c r="K11" s="424"/>
    </row>
    <row r="12" spans="1:11" ht="61.9" customHeight="1" thickBot="1">
      <c r="A12" s="400" t="s">
        <v>410</v>
      </c>
      <c r="B12" s="401"/>
      <c r="C12" s="401"/>
      <c r="D12" s="401"/>
      <c r="E12" s="401"/>
      <c r="F12" s="401"/>
      <c r="G12" s="401"/>
      <c r="H12" s="401"/>
      <c r="I12" s="401"/>
      <c r="J12" s="401"/>
      <c r="K12" s="402"/>
    </row>
    <row r="13" spans="1:11">
      <c r="A13" s="425"/>
      <c r="B13" s="426"/>
      <c r="C13" s="426"/>
      <c r="D13" s="426"/>
      <c r="E13" s="426"/>
      <c r="F13" s="426"/>
      <c r="G13" s="426"/>
      <c r="H13" s="426"/>
      <c r="I13" s="426"/>
      <c r="J13" s="426"/>
      <c r="K13" s="427"/>
    </row>
    <row r="14" spans="1:11">
      <c r="A14" s="425"/>
      <c r="B14" s="426"/>
      <c r="C14" s="426"/>
      <c r="D14" s="426"/>
      <c r="E14" s="426"/>
      <c r="F14" s="426"/>
      <c r="G14" s="426"/>
      <c r="H14" s="426"/>
      <c r="I14" s="426"/>
      <c r="J14" s="426"/>
      <c r="K14" s="427"/>
    </row>
    <row r="15" spans="1:11">
      <c r="A15" s="425"/>
      <c r="B15" s="426"/>
      <c r="C15" s="426"/>
      <c r="D15" s="426"/>
      <c r="E15" s="426"/>
      <c r="F15" s="426"/>
      <c r="G15" s="426"/>
      <c r="H15" s="426"/>
      <c r="I15" s="426"/>
      <c r="J15" s="426"/>
      <c r="K15" s="427"/>
    </row>
    <row r="16" spans="1:11">
      <c r="A16" s="425"/>
      <c r="B16" s="426"/>
      <c r="C16" s="426"/>
      <c r="D16" s="426"/>
      <c r="E16" s="426"/>
      <c r="F16" s="426"/>
      <c r="G16" s="426"/>
      <c r="H16" s="426"/>
      <c r="I16" s="426"/>
      <c r="J16" s="426"/>
      <c r="K16" s="427"/>
    </row>
    <row r="17" spans="1:11">
      <c r="A17" s="425"/>
      <c r="B17" s="426"/>
      <c r="C17" s="426"/>
      <c r="D17" s="426"/>
      <c r="E17" s="426"/>
      <c r="F17" s="426"/>
      <c r="G17" s="426"/>
      <c r="H17" s="426"/>
      <c r="I17" s="426"/>
      <c r="J17" s="426"/>
      <c r="K17" s="427"/>
    </row>
    <row r="18" spans="1:11">
      <c r="A18" s="425"/>
      <c r="B18" s="426"/>
      <c r="C18" s="426"/>
      <c r="D18" s="426"/>
      <c r="E18" s="426"/>
      <c r="F18" s="426"/>
      <c r="G18" s="426"/>
      <c r="H18" s="426"/>
      <c r="I18" s="426"/>
      <c r="J18" s="426"/>
      <c r="K18" s="427"/>
    </row>
    <row r="19" spans="1:11">
      <c r="A19" s="425"/>
      <c r="B19" s="426"/>
      <c r="C19" s="426"/>
      <c r="D19" s="426"/>
      <c r="E19" s="426"/>
      <c r="F19" s="426"/>
      <c r="G19" s="426"/>
      <c r="H19" s="426"/>
      <c r="I19" s="426"/>
      <c r="J19" s="426"/>
      <c r="K19" s="427"/>
    </row>
    <row r="20" spans="1:11">
      <c r="A20" s="425"/>
      <c r="B20" s="426"/>
      <c r="C20" s="426"/>
      <c r="D20" s="426"/>
      <c r="E20" s="426"/>
      <c r="F20" s="426"/>
      <c r="G20" s="426"/>
      <c r="H20" s="426"/>
      <c r="I20" s="426"/>
      <c r="J20" s="426"/>
      <c r="K20" s="427"/>
    </row>
    <row r="21" spans="1:11">
      <c r="A21" s="425"/>
      <c r="B21" s="426"/>
      <c r="C21" s="426"/>
      <c r="D21" s="426"/>
      <c r="E21" s="426"/>
      <c r="F21" s="426"/>
      <c r="G21" s="426"/>
      <c r="H21" s="426"/>
      <c r="I21" s="426"/>
      <c r="J21" s="426"/>
      <c r="K21" s="427"/>
    </row>
    <row r="22" spans="1:11">
      <c r="A22" s="425"/>
      <c r="B22" s="426"/>
      <c r="C22" s="426"/>
      <c r="D22" s="426"/>
      <c r="E22" s="426"/>
      <c r="F22" s="426"/>
      <c r="G22" s="426"/>
      <c r="H22" s="426"/>
      <c r="I22" s="426"/>
      <c r="J22" s="426"/>
      <c r="K22" s="427"/>
    </row>
    <row r="23" spans="1:11">
      <c r="A23" s="425"/>
      <c r="B23" s="426"/>
      <c r="C23" s="426"/>
      <c r="D23" s="426"/>
      <c r="E23" s="426"/>
      <c r="F23" s="426"/>
      <c r="G23" s="426"/>
      <c r="H23" s="426"/>
      <c r="I23" s="426"/>
      <c r="J23" s="426"/>
      <c r="K23" s="427"/>
    </row>
    <row r="24" spans="1:11">
      <c r="A24" s="425"/>
      <c r="B24" s="426"/>
      <c r="C24" s="426"/>
      <c r="D24" s="426"/>
      <c r="E24" s="426"/>
      <c r="F24" s="426"/>
      <c r="G24" s="426"/>
      <c r="H24" s="426"/>
      <c r="I24" s="426"/>
      <c r="J24" s="426"/>
      <c r="K24" s="427"/>
    </row>
    <row r="25" spans="1:11">
      <c r="A25" s="425"/>
      <c r="B25" s="426"/>
      <c r="C25" s="426"/>
      <c r="D25" s="426"/>
      <c r="E25" s="426"/>
      <c r="F25" s="426"/>
      <c r="G25" s="426"/>
      <c r="H25" s="426"/>
      <c r="I25" s="426"/>
      <c r="J25" s="426"/>
      <c r="K25" s="427"/>
    </row>
    <row r="26" spans="1:11">
      <c r="A26" s="425"/>
      <c r="B26" s="426"/>
      <c r="C26" s="426"/>
      <c r="D26" s="426"/>
      <c r="E26" s="426"/>
      <c r="F26" s="426"/>
      <c r="G26" s="426"/>
      <c r="H26" s="426"/>
      <c r="I26" s="426"/>
      <c r="J26" s="426"/>
      <c r="K26" s="427"/>
    </row>
    <row r="27" spans="1:11">
      <c r="A27" s="425"/>
      <c r="B27" s="426"/>
      <c r="C27" s="426"/>
      <c r="D27" s="426"/>
      <c r="E27" s="426"/>
      <c r="F27" s="426"/>
      <c r="G27" s="426"/>
      <c r="H27" s="426"/>
      <c r="I27" s="426"/>
      <c r="J27" s="426"/>
      <c r="K27" s="427"/>
    </row>
    <row r="28" spans="1:11">
      <c r="A28" s="425"/>
      <c r="B28" s="426"/>
      <c r="C28" s="426"/>
      <c r="D28" s="426"/>
      <c r="E28" s="426"/>
      <c r="F28" s="426"/>
      <c r="G28" s="426"/>
      <c r="H28" s="426"/>
      <c r="I28" s="426"/>
      <c r="J28" s="426"/>
      <c r="K28" s="427"/>
    </row>
    <row r="29" spans="1:11">
      <c r="A29" s="425"/>
      <c r="B29" s="426"/>
      <c r="C29" s="426"/>
      <c r="D29" s="426"/>
      <c r="E29" s="426"/>
      <c r="F29" s="426"/>
      <c r="G29" s="426"/>
      <c r="H29" s="426"/>
      <c r="I29" s="426"/>
      <c r="J29" s="426"/>
      <c r="K29" s="427"/>
    </row>
    <row r="30" spans="1:11">
      <c r="A30" s="425"/>
      <c r="B30" s="426"/>
      <c r="C30" s="426"/>
      <c r="D30" s="426"/>
      <c r="E30" s="426"/>
      <c r="F30" s="426"/>
      <c r="G30" s="426"/>
      <c r="H30" s="426"/>
      <c r="I30" s="426"/>
      <c r="J30" s="426"/>
      <c r="K30" s="427"/>
    </row>
    <row r="31" spans="1:11" ht="19.5" thickBot="1">
      <c r="A31" s="428"/>
      <c r="B31" s="429"/>
      <c r="C31" s="429"/>
      <c r="D31" s="429"/>
      <c r="E31" s="429"/>
      <c r="F31" s="429"/>
      <c r="G31" s="429"/>
      <c r="H31" s="429"/>
      <c r="I31" s="429"/>
      <c r="J31" s="429"/>
      <c r="K31" s="430"/>
    </row>
    <row r="32" spans="1:11">
      <c r="A32" s="220"/>
    </row>
  </sheetData>
  <mergeCells count="8">
    <mergeCell ref="A11:K11"/>
    <mergeCell ref="A12:K12"/>
    <mergeCell ref="A13:K31"/>
    <mergeCell ref="A1:C1"/>
    <mergeCell ref="A2:K2"/>
    <mergeCell ref="A3:K3"/>
    <mergeCell ref="A4:K9"/>
    <mergeCell ref="A10:K10"/>
  </mergeCells>
  <phoneticPr fontId="4"/>
  <pageMargins left="0.7" right="0.7" top="0.75" bottom="0.75" header="0.3" footer="0.3"/>
  <pageSetup paperSize="9" scale="83"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43D80-A8CC-40B2-A82F-DB6D9C4AF870}">
  <sheetPr>
    <tabColor theme="5" tint="0.59999389629810485"/>
  </sheetPr>
  <dimension ref="A1:L21"/>
  <sheetViews>
    <sheetView view="pageBreakPreview" zoomScale="80" zoomScaleNormal="100" zoomScaleSheetLayoutView="80" workbookViewId="0">
      <selection activeCell="A15" sqref="A15:K17"/>
    </sheetView>
  </sheetViews>
  <sheetFormatPr defaultRowHeight="18.75"/>
  <sheetData>
    <row r="1" spans="1:12" ht="27" customHeight="1">
      <c r="A1" s="403" t="s">
        <v>371</v>
      </c>
      <c r="B1" s="403"/>
      <c r="C1" s="403"/>
    </row>
    <row r="2" spans="1:12" ht="19.5" thickBot="1">
      <c r="A2" s="437" t="s">
        <v>361</v>
      </c>
      <c r="B2" s="437"/>
      <c r="C2" s="437"/>
      <c r="D2" s="437"/>
      <c r="E2" s="437"/>
      <c r="F2" s="437"/>
      <c r="G2" s="437"/>
      <c r="H2" s="437"/>
      <c r="I2" s="437"/>
      <c r="J2" s="437"/>
      <c r="K2" s="437"/>
      <c r="L2" s="230"/>
    </row>
    <row r="3" spans="1:12" ht="18" customHeight="1">
      <c r="A3" s="438" t="s">
        <v>362</v>
      </c>
      <c r="B3" s="439"/>
      <c r="C3" s="439"/>
      <c r="D3" s="439"/>
      <c r="E3" s="439"/>
      <c r="F3" s="439"/>
      <c r="G3" s="439"/>
      <c r="H3" s="439"/>
      <c r="I3" s="439"/>
      <c r="J3" s="439"/>
      <c r="K3" s="440"/>
    </row>
    <row r="4" spans="1:12" ht="22.9" customHeight="1" thickBot="1">
      <c r="A4" s="400" t="s">
        <v>370</v>
      </c>
      <c r="B4" s="401"/>
      <c r="C4" s="401"/>
      <c r="D4" s="401"/>
      <c r="E4" s="401"/>
      <c r="F4" s="401"/>
      <c r="G4" s="401"/>
      <c r="H4" s="401"/>
      <c r="I4" s="401"/>
      <c r="J4" s="401"/>
      <c r="K4" s="402"/>
    </row>
    <row r="5" spans="1:12">
      <c r="A5" s="407"/>
      <c r="B5" s="408"/>
      <c r="C5" s="408"/>
      <c r="D5" s="408"/>
      <c r="E5" s="408"/>
      <c r="F5" s="408"/>
      <c r="G5" s="408"/>
      <c r="H5" s="408"/>
      <c r="I5" s="408"/>
      <c r="J5" s="408"/>
      <c r="K5" s="409"/>
    </row>
    <row r="6" spans="1:12">
      <c r="A6" s="394"/>
      <c r="B6" s="395"/>
      <c r="C6" s="395"/>
      <c r="D6" s="395"/>
      <c r="E6" s="395"/>
      <c r="F6" s="395"/>
      <c r="G6" s="395"/>
      <c r="H6" s="395"/>
      <c r="I6" s="395"/>
      <c r="J6" s="395"/>
      <c r="K6" s="396"/>
    </row>
    <row r="7" spans="1:12" ht="19.5" thickBot="1">
      <c r="A7" s="419"/>
      <c r="B7" s="420"/>
      <c r="C7" s="420"/>
      <c r="D7" s="420"/>
      <c r="E7" s="420"/>
      <c r="F7" s="420"/>
      <c r="G7" s="420"/>
      <c r="H7" s="420"/>
      <c r="I7" s="420"/>
      <c r="J7" s="420"/>
      <c r="K7" s="421"/>
    </row>
    <row r="8" spans="1:12" ht="16.899999999999999" customHeight="1">
      <c r="A8" s="397" t="s">
        <v>523</v>
      </c>
      <c r="B8" s="398"/>
      <c r="C8" s="398"/>
      <c r="D8" s="398"/>
      <c r="E8" s="398"/>
      <c r="F8" s="398"/>
      <c r="G8" s="398"/>
      <c r="H8" s="398"/>
      <c r="I8" s="398"/>
      <c r="J8" s="398"/>
      <c r="K8" s="399"/>
    </row>
    <row r="9" spans="1:12" ht="36.6" customHeight="1" thickBot="1">
      <c r="A9" s="400" t="s">
        <v>369</v>
      </c>
      <c r="B9" s="401"/>
      <c r="C9" s="401"/>
      <c r="D9" s="401"/>
      <c r="E9" s="401"/>
      <c r="F9" s="401"/>
      <c r="G9" s="401"/>
      <c r="H9" s="401"/>
      <c r="I9" s="401"/>
      <c r="J9" s="401"/>
      <c r="K9" s="402"/>
    </row>
    <row r="10" spans="1:12" ht="40.9" customHeight="1" thickBot="1">
      <c r="A10" s="431" t="s">
        <v>365</v>
      </c>
      <c r="B10" s="432"/>
      <c r="C10" s="433"/>
      <c r="D10" s="404"/>
      <c r="E10" s="405"/>
      <c r="F10" s="405"/>
      <c r="G10" s="405"/>
      <c r="H10" s="405"/>
      <c r="I10" s="405"/>
      <c r="J10" s="405"/>
      <c r="K10" s="406"/>
    </row>
    <row r="11" spans="1:12" ht="40.9" customHeight="1" thickBot="1">
      <c r="A11" s="431" t="s">
        <v>366</v>
      </c>
      <c r="B11" s="432"/>
      <c r="C11" s="433"/>
      <c r="D11" s="434"/>
      <c r="E11" s="435"/>
      <c r="F11" s="435"/>
      <c r="G11" s="435"/>
      <c r="H11" s="435"/>
      <c r="I11" s="435"/>
      <c r="J11" s="435"/>
      <c r="K11" s="436"/>
    </row>
    <row r="12" spans="1:12" ht="40.9" customHeight="1" thickBot="1">
      <c r="A12" s="431" t="s">
        <v>367</v>
      </c>
      <c r="B12" s="432"/>
      <c r="C12" s="433"/>
      <c r="D12" s="434"/>
      <c r="E12" s="435"/>
      <c r="F12" s="435"/>
      <c r="G12" s="435"/>
      <c r="H12" s="435"/>
      <c r="I12" s="435"/>
      <c r="J12" s="435"/>
      <c r="K12" s="436"/>
    </row>
    <row r="13" spans="1:12" ht="40.9" customHeight="1" thickBot="1">
      <c r="A13" s="431" t="s">
        <v>368</v>
      </c>
      <c r="B13" s="432"/>
      <c r="C13" s="433"/>
      <c r="D13" s="404"/>
      <c r="E13" s="405"/>
      <c r="F13" s="405"/>
      <c r="G13" s="405"/>
      <c r="H13" s="405"/>
      <c r="I13" s="405"/>
      <c r="J13" s="405"/>
      <c r="K13" s="406"/>
    </row>
    <row r="14" spans="1:12" ht="37.15" customHeight="1" thickBot="1">
      <c r="A14" s="431" t="s">
        <v>522</v>
      </c>
      <c r="B14" s="432"/>
      <c r="C14" s="432"/>
      <c r="D14" s="432"/>
      <c r="E14" s="432"/>
      <c r="F14" s="432"/>
      <c r="G14" s="432"/>
      <c r="H14" s="432"/>
      <c r="I14" s="432"/>
      <c r="J14" s="432"/>
      <c r="K14" s="433"/>
    </row>
    <row r="15" spans="1:12" ht="37.15" customHeight="1">
      <c r="A15" s="407"/>
      <c r="B15" s="408"/>
      <c r="C15" s="408"/>
      <c r="D15" s="408"/>
      <c r="E15" s="408"/>
      <c r="F15" s="408"/>
      <c r="G15" s="408"/>
      <c r="H15" s="408"/>
      <c r="I15" s="408"/>
      <c r="J15" s="408"/>
      <c r="K15" s="409"/>
    </row>
    <row r="16" spans="1:12" ht="37.15" customHeight="1">
      <c r="A16" s="394"/>
      <c r="B16" s="395"/>
      <c r="C16" s="395"/>
      <c r="D16" s="395"/>
      <c r="E16" s="395"/>
      <c r="F16" s="395"/>
      <c r="G16" s="395"/>
      <c r="H16" s="395"/>
      <c r="I16" s="395"/>
      <c r="J16" s="395"/>
      <c r="K16" s="396"/>
    </row>
    <row r="17" spans="1:11" ht="37.15" customHeight="1" thickBot="1">
      <c r="A17" s="419"/>
      <c r="B17" s="420"/>
      <c r="C17" s="420"/>
      <c r="D17" s="420"/>
      <c r="E17" s="420"/>
      <c r="F17" s="420"/>
      <c r="G17" s="420"/>
      <c r="H17" s="420"/>
      <c r="I17" s="420"/>
      <c r="J17" s="420"/>
      <c r="K17" s="421"/>
    </row>
    <row r="18" spans="1:11" ht="17.45" customHeight="1">
      <c r="A18" s="397" t="s">
        <v>363</v>
      </c>
      <c r="B18" s="398"/>
      <c r="C18" s="398"/>
      <c r="D18" s="398"/>
      <c r="E18" s="398"/>
      <c r="F18" s="398"/>
      <c r="G18" s="398"/>
      <c r="H18" s="398"/>
      <c r="I18" s="398"/>
      <c r="J18" s="398"/>
      <c r="K18" s="399"/>
    </row>
    <row r="19" spans="1:11" ht="36.6" customHeight="1" thickBot="1">
      <c r="A19" s="400" t="s">
        <v>364</v>
      </c>
      <c r="B19" s="401"/>
      <c r="C19" s="401"/>
      <c r="D19" s="401"/>
      <c r="E19" s="401"/>
      <c r="F19" s="401"/>
      <c r="G19" s="401"/>
      <c r="H19" s="401"/>
      <c r="I19" s="401"/>
      <c r="J19" s="401"/>
      <c r="K19" s="402"/>
    </row>
    <row r="20" spans="1:11" ht="49.15" customHeight="1">
      <c r="A20" s="407"/>
      <c r="B20" s="408"/>
      <c r="C20" s="408"/>
      <c r="D20" s="408"/>
      <c r="E20" s="408"/>
      <c r="F20" s="408"/>
      <c r="G20" s="408"/>
      <c r="H20" s="408"/>
      <c r="I20" s="408"/>
      <c r="J20" s="408"/>
      <c r="K20" s="409"/>
    </row>
    <row r="21" spans="1:11" ht="49.15" customHeight="1" thickBot="1">
      <c r="A21" s="419"/>
      <c r="B21" s="420"/>
      <c r="C21" s="420"/>
      <c r="D21" s="420"/>
      <c r="E21" s="420"/>
      <c r="F21" s="420"/>
      <c r="G21" s="420"/>
      <c r="H21" s="420"/>
      <c r="I21" s="420"/>
      <c r="J21" s="420"/>
      <c r="K21" s="421"/>
    </row>
  </sheetData>
  <mergeCells count="20">
    <mergeCell ref="A20:K21"/>
    <mergeCell ref="D12:K12"/>
    <mergeCell ref="D13:K13"/>
    <mergeCell ref="A14:K14"/>
    <mergeCell ref="A15:K17"/>
    <mergeCell ref="A18:K18"/>
    <mergeCell ref="A19:K19"/>
    <mergeCell ref="A1:C1"/>
    <mergeCell ref="A2:K2"/>
    <mergeCell ref="A3:K3"/>
    <mergeCell ref="A4:K4"/>
    <mergeCell ref="A5:K7"/>
    <mergeCell ref="A8:K8"/>
    <mergeCell ref="A9:K9"/>
    <mergeCell ref="A11:C11"/>
    <mergeCell ref="A12:C12"/>
    <mergeCell ref="A13:C13"/>
    <mergeCell ref="D11:K11"/>
    <mergeCell ref="A10:C10"/>
    <mergeCell ref="D10:K10"/>
  </mergeCells>
  <phoneticPr fontId="4"/>
  <pageMargins left="0.7" right="0.7" top="0.75" bottom="0.75" header="0.3" footer="0.3"/>
  <pageSetup paperSize="9" scale="83"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6C326-3470-4A22-91E2-86DB40B917DA}">
  <sheetPr>
    <tabColor theme="5" tint="0.59999389629810485"/>
  </sheetPr>
  <dimension ref="A1:W30"/>
  <sheetViews>
    <sheetView view="pageBreakPreview" zoomScale="80" zoomScaleNormal="70" zoomScaleSheetLayoutView="80" workbookViewId="0">
      <selection activeCell="K34" sqref="K34"/>
    </sheetView>
  </sheetViews>
  <sheetFormatPr defaultRowHeight="18.75"/>
  <cols>
    <col min="1" max="1" width="18.5" customWidth="1"/>
  </cols>
  <sheetData>
    <row r="1" spans="1:23" ht="26.25" thickBot="1">
      <c r="A1" s="403" t="s">
        <v>400</v>
      </c>
      <c r="B1" s="403"/>
      <c r="C1" s="403"/>
    </row>
    <row r="2" spans="1:23" ht="18" customHeight="1">
      <c r="A2" s="397" t="s">
        <v>372</v>
      </c>
      <c r="B2" s="398"/>
      <c r="C2" s="398"/>
      <c r="D2" s="398"/>
      <c r="E2" s="398"/>
      <c r="F2" s="398"/>
      <c r="G2" s="398"/>
      <c r="H2" s="398"/>
      <c r="I2" s="398"/>
      <c r="J2" s="398"/>
      <c r="K2" s="398"/>
      <c r="L2" s="398"/>
      <c r="M2" s="398"/>
      <c r="N2" s="398"/>
      <c r="O2" s="398"/>
      <c r="P2" s="398"/>
      <c r="Q2" s="398"/>
      <c r="R2" s="398"/>
      <c r="S2" s="398"/>
      <c r="T2" s="398"/>
      <c r="U2" s="398"/>
      <c r="V2" s="398"/>
      <c r="W2" s="399"/>
    </row>
    <row r="3" spans="1:23" ht="18" customHeight="1">
      <c r="A3" s="422" t="s">
        <v>373</v>
      </c>
      <c r="B3" s="423"/>
      <c r="C3" s="423"/>
      <c r="D3" s="423"/>
      <c r="E3" s="423"/>
      <c r="F3" s="423"/>
      <c r="G3" s="423"/>
      <c r="H3" s="423"/>
      <c r="I3" s="423"/>
      <c r="J3" s="423"/>
      <c r="K3" s="423"/>
      <c r="L3" s="423"/>
      <c r="M3" s="423"/>
      <c r="N3" s="423"/>
      <c r="O3" s="423"/>
      <c r="P3" s="423"/>
      <c r="Q3" s="423"/>
      <c r="R3" s="423"/>
      <c r="S3" s="423"/>
      <c r="T3" s="423"/>
      <c r="U3" s="423"/>
      <c r="V3" s="423"/>
      <c r="W3" s="424"/>
    </row>
    <row r="4" spans="1:23" ht="18.600000000000001" customHeight="1" thickBot="1">
      <c r="A4" s="400" t="s">
        <v>374</v>
      </c>
      <c r="B4" s="401"/>
      <c r="C4" s="401"/>
      <c r="D4" s="401"/>
      <c r="E4" s="401"/>
      <c r="F4" s="401"/>
      <c r="G4" s="401"/>
      <c r="H4" s="401"/>
      <c r="I4" s="401"/>
      <c r="J4" s="401"/>
      <c r="K4" s="401"/>
      <c r="L4" s="401"/>
      <c r="M4" s="401"/>
      <c r="N4" s="401"/>
      <c r="O4" s="401"/>
      <c r="P4" s="401"/>
      <c r="Q4" s="401"/>
      <c r="R4" s="401"/>
      <c r="S4" s="401"/>
      <c r="T4" s="401"/>
      <c r="U4" s="401"/>
      <c r="V4" s="401"/>
      <c r="W4" s="402"/>
    </row>
    <row r="5" spans="1:23" ht="21.6" customHeight="1">
      <c r="A5" s="473" t="s">
        <v>396</v>
      </c>
      <c r="B5" s="448" t="s">
        <v>375</v>
      </c>
      <c r="C5" s="449"/>
      <c r="D5" s="449"/>
      <c r="E5" s="449"/>
      <c r="F5" s="449"/>
      <c r="G5" s="449"/>
      <c r="H5" s="449"/>
      <c r="I5" s="449"/>
      <c r="J5" s="450"/>
      <c r="K5" s="448" t="s">
        <v>376</v>
      </c>
      <c r="L5" s="449"/>
      <c r="M5" s="449"/>
      <c r="N5" s="449"/>
      <c r="O5" s="449"/>
      <c r="P5" s="449"/>
      <c r="Q5" s="449"/>
      <c r="R5" s="449"/>
      <c r="S5" s="450"/>
      <c r="T5" s="448" t="s">
        <v>397</v>
      </c>
      <c r="U5" s="450"/>
      <c r="V5" s="448" t="s">
        <v>377</v>
      </c>
      <c r="W5" s="450"/>
    </row>
    <row r="6" spans="1:23">
      <c r="A6" s="474"/>
      <c r="B6" s="451"/>
      <c r="C6" s="452"/>
      <c r="D6" s="452"/>
      <c r="E6" s="452"/>
      <c r="F6" s="452"/>
      <c r="G6" s="452"/>
      <c r="H6" s="452"/>
      <c r="I6" s="452"/>
      <c r="J6" s="453"/>
      <c r="K6" s="451"/>
      <c r="L6" s="452"/>
      <c r="M6" s="452"/>
      <c r="N6" s="452"/>
      <c r="O6" s="452"/>
      <c r="P6" s="452"/>
      <c r="Q6" s="452"/>
      <c r="R6" s="452"/>
      <c r="S6" s="453"/>
      <c r="T6" s="451"/>
      <c r="U6" s="453"/>
      <c r="V6" s="451" t="s">
        <v>378</v>
      </c>
      <c r="W6" s="453"/>
    </row>
    <row r="7" spans="1:23" ht="26.45" customHeight="1" thickBot="1">
      <c r="A7" s="474"/>
      <c r="B7" s="454"/>
      <c r="C7" s="455"/>
      <c r="D7" s="455"/>
      <c r="E7" s="455"/>
      <c r="F7" s="455"/>
      <c r="G7" s="455"/>
      <c r="H7" s="455"/>
      <c r="I7" s="455"/>
      <c r="J7" s="456"/>
      <c r="K7" s="454"/>
      <c r="L7" s="455"/>
      <c r="M7" s="455"/>
      <c r="N7" s="455"/>
      <c r="O7" s="455"/>
      <c r="P7" s="455"/>
      <c r="Q7" s="455"/>
      <c r="R7" s="455"/>
      <c r="S7" s="456"/>
      <c r="T7" s="454"/>
      <c r="U7" s="456"/>
      <c r="V7" s="490"/>
      <c r="W7" s="491"/>
    </row>
    <row r="8" spans="1:23" ht="22.9" customHeight="1" thickBot="1">
      <c r="A8" s="474"/>
      <c r="B8" s="231" t="s">
        <v>379</v>
      </c>
      <c r="C8" s="231" t="s">
        <v>380</v>
      </c>
      <c r="D8" s="231" t="s">
        <v>381</v>
      </c>
      <c r="E8" s="231" t="s">
        <v>382</v>
      </c>
      <c r="F8" s="231" t="s">
        <v>383</v>
      </c>
      <c r="G8" s="231" t="s">
        <v>384</v>
      </c>
      <c r="H8" s="231" t="s">
        <v>385</v>
      </c>
      <c r="I8" s="231" t="s">
        <v>386</v>
      </c>
      <c r="J8" s="231" t="s">
        <v>387</v>
      </c>
      <c r="K8" s="231" t="s">
        <v>388</v>
      </c>
      <c r="L8" s="231" t="s">
        <v>389</v>
      </c>
      <c r="M8" s="231" t="s">
        <v>390</v>
      </c>
      <c r="N8" s="231" t="s">
        <v>379</v>
      </c>
      <c r="O8" s="231" t="s">
        <v>380</v>
      </c>
      <c r="P8" s="231" t="s">
        <v>381</v>
      </c>
      <c r="Q8" s="231" t="s">
        <v>382</v>
      </c>
      <c r="R8" s="231" t="s">
        <v>383</v>
      </c>
      <c r="S8" s="233" t="s">
        <v>384</v>
      </c>
      <c r="T8" s="483"/>
      <c r="U8" s="484"/>
      <c r="V8" s="484"/>
      <c r="W8" s="485"/>
    </row>
    <row r="9" spans="1:23" ht="20.25" thickTop="1" thickBot="1">
      <c r="A9" s="474"/>
      <c r="B9" s="441" t="s">
        <v>391</v>
      </c>
      <c r="C9" s="442"/>
      <c r="D9" s="442"/>
      <c r="E9" s="442"/>
      <c r="F9" s="442"/>
      <c r="G9" s="442"/>
      <c r="H9" s="442"/>
      <c r="I9" s="442"/>
      <c r="J9" s="442"/>
      <c r="K9" s="442"/>
      <c r="L9" s="442"/>
      <c r="M9" s="442"/>
      <c r="N9" s="442"/>
      <c r="O9" s="442"/>
      <c r="P9" s="442"/>
      <c r="Q9" s="442"/>
      <c r="R9" s="442"/>
      <c r="S9" s="442"/>
      <c r="T9" s="492"/>
      <c r="U9" s="493"/>
      <c r="V9" s="493"/>
      <c r="W9" s="494"/>
    </row>
    <row r="10" spans="1:23" ht="20.25" thickTop="1" thickBot="1">
      <c r="A10" s="475"/>
      <c r="B10" s="443" t="s">
        <v>392</v>
      </c>
      <c r="C10" s="444"/>
      <c r="D10" s="444"/>
      <c r="E10" s="444"/>
      <c r="F10" s="444"/>
      <c r="G10" s="445"/>
      <c r="H10" s="446"/>
      <c r="I10" s="447"/>
      <c r="J10" s="447"/>
      <c r="K10" s="447"/>
      <c r="L10" s="447"/>
      <c r="M10" s="447"/>
      <c r="N10" s="447"/>
      <c r="O10" s="447"/>
      <c r="P10" s="447"/>
      <c r="Q10" s="447"/>
      <c r="R10" s="447"/>
      <c r="S10" s="447"/>
      <c r="T10" s="495"/>
      <c r="U10" s="447"/>
      <c r="V10" s="447"/>
      <c r="W10" s="496"/>
    </row>
    <row r="11" spans="1:23" ht="36.6" customHeight="1" thickBot="1">
      <c r="A11" s="232" t="s">
        <v>393</v>
      </c>
      <c r="B11" s="457"/>
      <c r="C11" s="458"/>
      <c r="D11" s="458"/>
      <c r="E11" s="458"/>
      <c r="F11" s="458"/>
      <c r="G11" s="459"/>
      <c r="H11" s="457"/>
      <c r="I11" s="458"/>
      <c r="J11" s="458"/>
      <c r="K11" s="458"/>
      <c r="L11" s="458"/>
      <c r="M11" s="458"/>
      <c r="N11" s="458"/>
      <c r="O11" s="458"/>
      <c r="P11" s="458"/>
      <c r="Q11" s="458"/>
      <c r="R11" s="458"/>
      <c r="S11" s="458"/>
      <c r="T11" s="495"/>
      <c r="U11" s="447"/>
      <c r="V11" s="447"/>
      <c r="W11" s="496"/>
    </row>
    <row r="12" spans="1:23">
      <c r="A12" s="460"/>
      <c r="B12" s="462"/>
      <c r="C12" s="464"/>
      <c r="D12" s="464"/>
      <c r="E12" s="464"/>
      <c r="F12" s="464"/>
      <c r="G12" s="460"/>
      <c r="H12" s="462"/>
      <c r="I12" s="464"/>
      <c r="J12" s="464"/>
      <c r="K12" s="464"/>
      <c r="L12" s="464"/>
      <c r="M12" s="464"/>
      <c r="N12" s="464"/>
      <c r="O12" s="464"/>
      <c r="P12" s="464"/>
      <c r="Q12" s="464"/>
      <c r="R12" s="464"/>
      <c r="S12" s="460"/>
      <c r="T12" s="466"/>
      <c r="U12" s="412"/>
      <c r="V12" s="469" t="s">
        <v>398</v>
      </c>
      <c r="W12" s="470"/>
    </row>
    <row r="13" spans="1:23" ht="19.5" thickBot="1">
      <c r="A13" s="461"/>
      <c r="B13" s="463"/>
      <c r="C13" s="465"/>
      <c r="D13" s="465"/>
      <c r="E13" s="465"/>
      <c r="F13" s="465"/>
      <c r="G13" s="461"/>
      <c r="H13" s="463"/>
      <c r="I13" s="465"/>
      <c r="J13" s="465"/>
      <c r="K13" s="465"/>
      <c r="L13" s="465"/>
      <c r="M13" s="465"/>
      <c r="N13" s="465"/>
      <c r="O13" s="465"/>
      <c r="P13" s="465"/>
      <c r="Q13" s="465"/>
      <c r="R13" s="465"/>
      <c r="S13" s="461"/>
      <c r="T13" s="467"/>
      <c r="U13" s="468"/>
      <c r="V13" s="471"/>
      <c r="W13" s="472"/>
    </row>
    <row r="14" spans="1:23">
      <c r="A14" s="460"/>
      <c r="B14" s="462"/>
      <c r="C14" s="464"/>
      <c r="D14" s="464"/>
      <c r="E14" s="464"/>
      <c r="F14" s="464"/>
      <c r="G14" s="460"/>
      <c r="H14" s="462"/>
      <c r="I14" s="464"/>
      <c r="J14" s="464"/>
      <c r="K14" s="464"/>
      <c r="L14" s="464"/>
      <c r="M14" s="464"/>
      <c r="N14" s="464"/>
      <c r="O14" s="464"/>
      <c r="P14" s="464"/>
      <c r="Q14" s="464"/>
      <c r="R14" s="464"/>
      <c r="S14" s="460"/>
      <c r="T14" s="466"/>
      <c r="U14" s="412"/>
      <c r="V14" s="469" t="s">
        <v>398</v>
      </c>
      <c r="W14" s="470"/>
    </row>
    <row r="15" spans="1:23" ht="19.5" thickBot="1">
      <c r="A15" s="461"/>
      <c r="B15" s="463"/>
      <c r="C15" s="465"/>
      <c r="D15" s="465"/>
      <c r="E15" s="465"/>
      <c r="F15" s="465"/>
      <c r="G15" s="461"/>
      <c r="H15" s="463"/>
      <c r="I15" s="465"/>
      <c r="J15" s="465"/>
      <c r="K15" s="465"/>
      <c r="L15" s="465"/>
      <c r="M15" s="465"/>
      <c r="N15" s="465"/>
      <c r="O15" s="465"/>
      <c r="P15" s="465"/>
      <c r="Q15" s="465"/>
      <c r="R15" s="465"/>
      <c r="S15" s="461"/>
      <c r="T15" s="467"/>
      <c r="U15" s="468"/>
      <c r="V15" s="471"/>
      <c r="W15" s="472"/>
    </row>
    <row r="16" spans="1:23">
      <c r="A16" s="460"/>
      <c r="B16" s="462"/>
      <c r="C16" s="464"/>
      <c r="D16" s="464"/>
      <c r="E16" s="464"/>
      <c r="F16" s="464"/>
      <c r="G16" s="460"/>
      <c r="H16" s="462"/>
      <c r="I16" s="464"/>
      <c r="J16" s="464"/>
      <c r="K16" s="464"/>
      <c r="L16" s="464"/>
      <c r="M16" s="464"/>
      <c r="N16" s="464"/>
      <c r="O16" s="464"/>
      <c r="P16" s="464"/>
      <c r="Q16" s="464"/>
      <c r="R16" s="464"/>
      <c r="S16" s="460"/>
      <c r="T16" s="466"/>
      <c r="U16" s="412"/>
      <c r="V16" s="469" t="s">
        <v>398</v>
      </c>
      <c r="W16" s="470"/>
    </row>
    <row r="17" spans="1:23" ht="19.5" thickBot="1">
      <c r="A17" s="461"/>
      <c r="B17" s="463"/>
      <c r="C17" s="465"/>
      <c r="D17" s="465"/>
      <c r="E17" s="465"/>
      <c r="F17" s="465"/>
      <c r="G17" s="461"/>
      <c r="H17" s="463"/>
      <c r="I17" s="465"/>
      <c r="J17" s="465"/>
      <c r="K17" s="465"/>
      <c r="L17" s="465"/>
      <c r="M17" s="465"/>
      <c r="N17" s="465"/>
      <c r="O17" s="465"/>
      <c r="P17" s="465"/>
      <c r="Q17" s="465"/>
      <c r="R17" s="465"/>
      <c r="S17" s="461"/>
      <c r="T17" s="467"/>
      <c r="U17" s="468"/>
      <c r="V17" s="471"/>
      <c r="W17" s="472"/>
    </row>
    <row r="18" spans="1:23" ht="36.6" customHeight="1" thickBot="1">
      <c r="A18" s="232" t="s">
        <v>394</v>
      </c>
      <c r="B18" s="457"/>
      <c r="C18" s="458"/>
      <c r="D18" s="458"/>
      <c r="E18" s="458"/>
      <c r="F18" s="458"/>
      <c r="G18" s="459"/>
      <c r="H18" s="457"/>
      <c r="I18" s="458"/>
      <c r="J18" s="458"/>
      <c r="K18" s="458"/>
      <c r="L18" s="458"/>
      <c r="M18" s="458"/>
      <c r="N18" s="458"/>
      <c r="O18" s="458"/>
      <c r="P18" s="458"/>
      <c r="Q18" s="458"/>
      <c r="R18" s="458"/>
      <c r="S18" s="458"/>
      <c r="T18" s="483"/>
      <c r="U18" s="484"/>
      <c r="V18" s="484"/>
      <c r="W18" s="485"/>
    </row>
    <row r="19" spans="1:23">
      <c r="A19" s="460"/>
      <c r="B19" s="462"/>
      <c r="C19" s="464"/>
      <c r="D19" s="464"/>
      <c r="E19" s="464"/>
      <c r="F19" s="464"/>
      <c r="G19" s="460"/>
      <c r="H19" s="462"/>
      <c r="I19" s="464"/>
      <c r="J19" s="464"/>
      <c r="K19" s="464"/>
      <c r="L19" s="464"/>
      <c r="M19" s="464"/>
      <c r="N19" s="464"/>
      <c r="O19" s="464"/>
      <c r="P19" s="464"/>
      <c r="Q19" s="464"/>
      <c r="R19" s="464"/>
      <c r="S19" s="460"/>
      <c r="T19" s="466"/>
      <c r="U19" s="412"/>
      <c r="V19" s="469" t="s">
        <v>398</v>
      </c>
      <c r="W19" s="470"/>
    </row>
    <row r="20" spans="1:23" ht="19.5" thickBot="1">
      <c r="A20" s="461"/>
      <c r="B20" s="463"/>
      <c r="C20" s="465"/>
      <c r="D20" s="465"/>
      <c r="E20" s="465"/>
      <c r="F20" s="465"/>
      <c r="G20" s="461"/>
      <c r="H20" s="463"/>
      <c r="I20" s="465"/>
      <c r="J20" s="465"/>
      <c r="K20" s="465"/>
      <c r="L20" s="465"/>
      <c r="M20" s="465"/>
      <c r="N20" s="465"/>
      <c r="O20" s="465"/>
      <c r="P20" s="465"/>
      <c r="Q20" s="465"/>
      <c r="R20" s="465"/>
      <c r="S20" s="461"/>
      <c r="T20" s="467"/>
      <c r="U20" s="468"/>
      <c r="V20" s="471"/>
      <c r="W20" s="472"/>
    </row>
    <row r="21" spans="1:23">
      <c r="A21" s="460"/>
      <c r="B21" s="462"/>
      <c r="C21" s="464"/>
      <c r="D21" s="464"/>
      <c r="E21" s="464"/>
      <c r="F21" s="464"/>
      <c r="G21" s="460"/>
      <c r="H21" s="462"/>
      <c r="I21" s="464"/>
      <c r="J21" s="464"/>
      <c r="K21" s="464"/>
      <c r="L21" s="464"/>
      <c r="M21" s="464"/>
      <c r="N21" s="464"/>
      <c r="O21" s="464"/>
      <c r="P21" s="464"/>
      <c r="Q21" s="464"/>
      <c r="R21" s="464"/>
      <c r="S21" s="460"/>
      <c r="T21" s="466"/>
      <c r="U21" s="412"/>
      <c r="V21" s="469" t="s">
        <v>398</v>
      </c>
      <c r="W21" s="470"/>
    </row>
    <row r="22" spans="1:23" ht="19.5" thickBot="1">
      <c r="A22" s="461"/>
      <c r="B22" s="463"/>
      <c r="C22" s="465"/>
      <c r="D22" s="465"/>
      <c r="E22" s="465"/>
      <c r="F22" s="465"/>
      <c r="G22" s="461"/>
      <c r="H22" s="463"/>
      <c r="I22" s="465"/>
      <c r="J22" s="465"/>
      <c r="K22" s="465"/>
      <c r="L22" s="465"/>
      <c r="M22" s="465"/>
      <c r="N22" s="465"/>
      <c r="O22" s="465"/>
      <c r="P22" s="465"/>
      <c r="Q22" s="465"/>
      <c r="R22" s="465"/>
      <c r="S22" s="461"/>
      <c r="T22" s="467"/>
      <c r="U22" s="468"/>
      <c r="V22" s="471"/>
      <c r="W22" s="472"/>
    </row>
    <row r="23" spans="1:23">
      <c r="A23" s="460"/>
      <c r="B23" s="462"/>
      <c r="C23" s="464"/>
      <c r="D23" s="464"/>
      <c r="E23" s="464"/>
      <c r="F23" s="464"/>
      <c r="G23" s="460"/>
      <c r="H23" s="462"/>
      <c r="I23" s="464"/>
      <c r="J23" s="464"/>
      <c r="K23" s="464"/>
      <c r="L23" s="464"/>
      <c r="M23" s="464"/>
      <c r="N23" s="464"/>
      <c r="O23" s="464"/>
      <c r="P23" s="464"/>
      <c r="Q23" s="464"/>
      <c r="R23" s="464"/>
      <c r="S23" s="460"/>
      <c r="T23" s="466"/>
      <c r="U23" s="412"/>
      <c r="V23" s="469" t="s">
        <v>398</v>
      </c>
      <c r="W23" s="470"/>
    </row>
    <row r="24" spans="1:23" ht="19.5" thickBot="1">
      <c r="A24" s="461"/>
      <c r="B24" s="482"/>
      <c r="C24" s="476"/>
      <c r="D24" s="476"/>
      <c r="E24" s="476"/>
      <c r="F24" s="476"/>
      <c r="G24" s="477"/>
      <c r="H24" s="482"/>
      <c r="I24" s="476"/>
      <c r="J24" s="476"/>
      <c r="K24" s="476"/>
      <c r="L24" s="476"/>
      <c r="M24" s="476"/>
      <c r="N24" s="476"/>
      <c r="O24" s="476"/>
      <c r="P24" s="476"/>
      <c r="Q24" s="476"/>
      <c r="R24" s="476"/>
      <c r="S24" s="477"/>
      <c r="T24" s="478"/>
      <c r="U24" s="479"/>
      <c r="V24" s="480"/>
      <c r="W24" s="481"/>
    </row>
    <row r="25" spans="1:23" ht="37.15" customHeight="1" thickTop="1" thickBot="1">
      <c r="A25" s="247"/>
      <c r="B25" s="247"/>
      <c r="C25" s="247"/>
      <c r="D25" s="247"/>
      <c r="E25" s="247"/>
      <c r="F25" s="247"/>
      <c r="G25" s="247"/>
      <c r="H25" s="247"/>
      <c r="I25" s="247"/>
      <c r="J25" s="247"/>
      <c r="K25" s="247"/>
      <c r="L25" s="247"/>
      <c r="M25" s="247"/>
      <c r="N25" s="247"/>
      <c r="O25" s="247"/>
      <c r="P25" s="247"/>
      <c r="Q25" s="247"/>
      <c r="R25" s="247"/>
      <c r="S25" s="247"/>
      <c r="T25" s="488" t="s">
        <v>395</v>
      </c>
      <c r="U25" s="489"/>
      <c r="V25" s="486" t="s">
        <v>398</v>
      </c>
      <c r="W25" s="487"/>
    </row>
    <row r="26" spans="1:23" ht="19.5" thickTop="1">
      <c r="A26" s="218"/>
      <c r="B26" s="218"/>
      <c r="C26" s="218"/>
      <c r="D26" s="218"/>
      <c r="E26" s="218"/>
      <c r="F26" s="218"/>
      <c r="G26" s="218"/>
      <c r="H26" s="218"/>
      <c r="I26" s="218"/>
      <c r="J26" s="218"/>
      <c r="K26" s="218"/>
      <c r="L26" s="218"/>
      <c r="M26" s="218"/>
      <c r="N26" s="218"/>
      <c r="O26" s="218"/>
      <c r="P26" s="218"/>
      <c r="Q26" s="218"/>
      <c r="R26" s="218"/>
      <c r="S26" s="218"/>
      <c r="T26" s="218"/>
      <c r="U26" s="218"/>
      <c r="V26" s="218"/>
      <c r="W26" s="218"/>
    </row>
    <row r="27" spans="1:23">
      <c r="A27" s="221"/>
    </row>
    <row r="28" spans="1:23">
      <c r="A28" s="221"/>
    </row>
    <row r="30" spans="1:23">
      <c r="A30" s="221"/>
    </row>
  </sheetData>
  <mergeCells count="150">
    <mergeCell ref="T18:W18"/>
    <mergeCell ref="V25:W25"/>
    <mergeCell ref="T25:U25"/>
    <mergeCell ref="A4:W4"/>
    <mergeCell ref="V7:W7"/>
    <mergeCell ref="T8:W8"/>
    <mergeCell ref="T9:W10"/>
    <mergeCell ref="T11:W11"/>
    <mergeCell ref="T5:U7"/>
    <mergeCell ref="F23:F24"/>
    <mergeCell ref="G23:G24"/>
    <mergeCell ref="H23:H24"/>
    <mergeCell ref="I23:I24"/>
    <mergeCell ref="O21:O22"/>
    <mergeCell ref="P21:P22"/>
    <mergeCell ref="Q21:Q22"/>
    <mergeCell ref="R21:R22"/>
    <mergeCell ref="S21:S22"/>
    <mergeCell ref="T21:U22"/>
    <mergeCell ref="I21:I22"/>
    <mergeCell ref="J21:J22"/>
    <mergeCell ref="K21:K22"/>
    <mergeCell ref="L21:L22"/>
    <mergeCell ref="M21:M22"/>
    <mergeCell ref="A1:C1"/>
    <mergeCell ref="V5:W5"/>
    <mergeCell ref="V6:W6"/>
    <mergeCell ref="A5:A10"/>
    <mergeCell ref="A2:W2"/>
    <mergeCell ref="A3:W3"/>
    <mergeCell ref="P23:P24"/>
    <mergeCell ref="Q23:Q24"/>
    <mergeCell ref="R23:R24"/>
    <mergeCell ref="S23:S24"/>
    <mergeCell ref="T23:U24"/>
    <mergeCell ref="V23:W24"/>
    <mergeCell ref="J23:J24"/>
    <mergeCell ref="K23:K24"/>
    <mergeCell ref="L23:L24"/>
    <mergeCell ref="M23:M24"/>
    <mergeCell ref="N23:N24"/>
    <mergeCell ref="O23:O24"/>
    <mergeCell ref="V21:W22"/>
    <mergeCell ref="A23:A24"/>
    <mergeCell ref="B23:B24"/>
    <mergeCell ref="C23:C24"/>
    <mergeCell ref="D23:D24"/>
    <mergeCell ref="E23:E24"/>
    <mergeCell ref="N21:N22"/>
    <mergeCell ref="T19:U20"/>
    <mergeCell ref="V19:W20"/>
    <mergeCell ref="A21:A22"/>
    <mergeCell ref="B21:B22"/>
    <mergeCell ref="C21:C22"/>
    <mergeCell ref="D21:D22"/>
    <mergeCell ref="E21:E22"/>
    <mergeCell ref="F21:F22"/>
    <mergeCell ref="G21:G22"/>
    <mergeCell ref="H21:H22"/>
    <mergeCell ref="N19:N20"/>
    <mergeCell ref="O19:O20"/>
    <mergeCell ref="P19:P20"/>
    <mergeCell ref="Q19:Q20"/>
    <mergeCell ref="R19:R20"/>
    <mergeCell ref="S19:S20"/>
    <mergeCell ref="H19:H20"/>
    <mergeCell ref="I19:I20"/>
    <mergeCell ref="J19:J20"/>
    <mergeCell ref="K19:K20"/>
    <mergeCell ref="L19:L20"/>
    <mergeCell ref="M19:M20"/>
    <mergeCell ref="B18:G18"/>
    <mergeCell ref="H18:S18"/>
    <mergeCell ref="A19:A20"/>
    <mergeCell ref="B19:B20"/>
    <mergeCell ref="C19:C20"/>
    <mergeCell ref="D19:D20"/>
    <mergeCell ref="E19:E20"/>
    <mergeCell ref="F19:F20"/>
    <mergeCell ref="G19:G20"/>
    <mergeCell ref="P16:P17"/>
    <mergeCell ref="Q16:Q17"/>
    <mergeCell ref="R16:R17"/>
    <mergeCell ref="S16:S17"/>
    <mergeCell ref="T16:U17"/>
    <mergeCell ref="V16:W17"/>
    <mergeCell ref="J16:J17"/>
    <mergeCell ref="K16:K17"/>
    <mergeCell ref="L16:L17"/>
    <mergeCell ref="M16:M17"/>
    <mergeCell ref="N16:N17"/>
    <mergeCell ref="O16:O17"/>
    <mergeCell ref="P14:P15"/>
    <mergeCell ref="Q14:Q15"/>
    <mergeCell ref="R14:R15"/>
    <mergeCell ref="S14:S15"/>
    <mergeCell ref="T14:U15"/>
    <mergeCell ref="I14:I15"/>
    <mergeCell ref="J14:J15"/>
    <mergeCell ref="K14:K15"/>
    <mergeCell ref="L14:L15"/>
    <mergeCell ref="M14:M15"/>
    <mergeCell ref="N14:N15"/>
    <mergeCell ref="A16:A17"/>
    <mergeCell ref="B16:B17"/>
    <mergeCell ref="C16:C17"/>
    <mergeCell ref="D16:D17"/>
    <mergeCell ref="E16:E17"/>
    <mergeCell ref="F16:F17"/>
    <mergeCell ref="G16:G17"/>
    <mergeCell ref="H16:H17"/>
    <mergeCell ref="I16:I17"/>
    <mergeCell ref="T12:U13"/>
    <mergeCell ref="V12:W13"/>
    <mergeCell ref="A14:A15"/>
    <mergeCell ref="B14:B15"/>
    <mergeCell ref="C14:C15"/>
    <mergeCell ref="D14:D15"/>
    <mergeCell ref="E14:E15"/>
    <mergeCell ref="F14:F15"/>
    <mergeCell ref="G14:G15"/>
    <mergeCell ref="H14:H15"/>
    <mergeCell ref="N12:N13"/>
    <mergeCell ref="O12:O13"/>
    <mergeCell ref="P12:P13"/>
    <mergeCell ref="Q12:Q13"/>
    <mergeCell ref="R12:R13"/>
    <mergeCell ref="S12:S13"/>
    <mergeCell ref="H12:H13"/>
    <mergeCell ref="I12:I13"/>
    <mergeCell ref="J12:J13"/>
    <mergeCell ref="K12:K13"/>
    <mergeCell ref="L12:L13"/>
    <mergeCell ref="M12:M13"/>
    <mergeCell ref="V14:W15"/>
    <mergeCell ref="O14:O15"/>
    <mergeCell ref="B9:S9"/>
    <mergeCell ref="B10:G10"/>
    <mergeCell ref="H10:S10"/>
    <mergeCell ref="B5:J7"/>
    <mergeCell ref="K5:S7"/>
    <mergeCell ref="B11:G11"/>
    <mergeCell ref="H11:S11"/>
    <mergeCell ref="A12:A13"/>
    <mergeCell ref="B12:B13"/>
    <mergeCell ref="C12:C13"/>
    <mergeCell ref="D12:D13"/>
    <mergeCell ref="E12:E13"/>
    <mergeCell ref="F12:F13"/>
    <mergeCell ref="G12:G13"/>
  </mergeCells>
  <phoneticPr fontId="4"/>
  <pageMargins left="0.7" right="0.7" top="0.75" bottom="0.75" header="0.3" footer="0.3"/>
  <pageSetup paperSize="9" scale="37"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DB028-3A7C-4703-A276-B94DB19C9B55}">
  <sheetPr>
    <tabColor theme="5" tint="0.59999389629810485"/>
  </sheetPr>
  <dimension ref="A1:K16"/>
  <sheetViews>
    <sheetView view="pageBreakPreview" zoomScale="80" zoomScaleNormal="70" zoomScaleSheetLayoutView="80" workbookViewId="0">
      <selection activeCell="A4" sqref="A4:K6"/>
    </sheetView>
  </sheetViews>
  <sheetFormatPr defaultRowHeight="18.75"/>
  <sheetData>
    <row r="1" spans="1:11" ht="26.25" thickBot="1">
      <c r="A1" s="497" t="s">
        <v>399</v>
      </c>
      <c r="B1" s="497"/>
      <c r="C1" s="497"/>
    </row>
    <row r="2" spans="1:11" ht="28.15" customHeight="1">
      <c r="A2" s="397" t="s">
        <v>401</v>
      </c>
      <c r="B2" s="398"/>
      <c r="C2" s="398"/>
      <c r="D2" s="398"/>
      <c r="E2" s="398"/>
      <c r="F2" s="398"/>
      <c r="G2" s="398"/>
      <c r="H2" s="398"/>
      <c r="I2" s="398"/>
      <c r="J2" s="398"/>
      <c r="K2" s="399"/>
    </row>
    <row r="3" spans="1:11" ht="19.5" thickBot="1">
      <c r="A3" s="400" t="s">
        <v>404</v>
      </c>
      <c r="B3" s="401"/>
      <c r="C3" s="401"/>
      <c r="D3" s="401"/>
      <c r="E3" s="401"/>
      <c r="F3" s="401"/>
      <c r="G3" s="401"/>
      <c r="H3" s="401"/>
      <c r="I3" s="401"/>
      <c r="J3" s="401"/>
      <c r="K3" s="402"/>
    </row>
    <row r="4" spans="1:11" ht="32.450000000000003" customHeight="1">
      <c r="A4" s="498"/>
      <c r="B4" s="499"/>
      <c r="C4" s="499"/>
      <c r="D4" s="499"/>
      <c r="E4" s="499"/>
      <c r="F4" s="499"/>
      <c r="G4" s="499"/>
      <c r="H4" s="499"/>
      <c r="I4" s="499"/>
      <c r="J4" s="499"/>
      <c r="K4" s="500"/>
    </row>
    <row r="5" spans="1:11" ht="32.450000000000003" customHeight="1">
      <c r="A5" s="425"/>
      <c r="B5" s="426"/>
      <c r="C5" s="426"/>
      <c r="D5" s="426"/>
      <c r="E5" s="426"/>
      <c r="F5" s="426"/>
      <c r="G5" s="426"/>
      <c r="H5" s="426"/>
      <c r="I5" s="426"/>
      <c r="J5" s="426"/>
      <c r="K5" s="427"/>
    </row>
    <row r="6" spans="1:11" ht="32.450000000000003" customHeight="1" thickBot="1">
      <c r="A6" s="428"/>
      <c r="B6" s="429"/>
      <c r="C6" s="429"/>
      <c r="D6" s="429"/>
      <c r="E6" s="429"/>
      <c r="F6" s="429"/>
      <c r="G6" s="429"/>
      <c r="H6" s="429"/>
      <c r="I6" s="429"/>
      <c r="J6" s="429"/>
      <c r="K6" s="430"/>
    </row>
    <row r="7" spans="1:11">
      <c r="A7" s="397" t="s">
        <v>402</v>
      </c>
      <c r="B7" s="398"/>
      <c r="C7" s="398"/>
      <c r="D7" s="398"/>
      <c r="E7" s="398"/>
      <c r="F7" s="398"/>
      <c r="G7" s="398"/>
      <c r="H7" s="398"/>
      <c r="I7" s="398"/>
      <c r="J7" s="398"/>
      <c r="K7" s="399"/>
    </row>
    <row r="8" spans="1:11" ht="19.5" thickBot="1">
      <c r="A8" s="400" t="s">
        <v>405</v>
      </c>
      <c r="B8" s="401"/>
      <c r="C8" s="401"/>
      <c r="D8" s="401"/>
      <c r="E8" s="401"/>
      <c r="F8" s="401"/>
      <c r="G8" s="401"/>
      <c r="H8" s="401"/>
      <c r="I8" s="401"/>
      <c r="J8" s="401"/>
      <c r="K8" s="402"/>
    </row>
    <row r="9" spans="1:11" ht="32.450000000000003" customHeight="1">
      <c r="A9" s="407"/>
      <c r="B9" s="408"/>
      <c r="C9" s="408"/>
      <c r="D9" s="408"/>
      <c r="E9" s="408"/>
      <c r="F9" s="408"/>
      <c r="G9" s="408"/>
      <c r="H9" s="408"/>
      <c r="I9" s="408"/>
      <c r="J9" s="408"/>
      <c r="K9" s="409"/>
    </row>
    <row r="10" spans="1:11" ht="32.450000000000003" customHeight="1">
      <c r="A10" s="394"/>
      <c r="B10" s="395"/>
      <c r="C10" s="395"/>
      <c r="D10" s="395"/>
      <c r="E10" s="395"/>
      <c r="F10" s="395"/>
      <c r="G10" s="395"/>
      <c r="H10" s="395"/>
      <c r="I10" s="395"/>
      <c r="J10" s="395"/>
      <c r="K10" s="396"/>
    </row>
    <row r="11" spans="1:11" ht="32.450000000000003" customHeight="1" thickBot="1">
      <c r="A11" s="419"/>
      <c r="B11" s="420"/>
      <c r="C11" s="420"/>
      <c r="D11" s="420"/>
      <c r="E11" s="420"/>
      <c r="F11" s="420"/>
      <c r="G11" s="420"/>
      <c r="H11" s="420"/>
      <c r="I11" s="420"/>
      <c r="J11" s="420"/>
      <c r="K11" s="421"/>
    </row>
    <row r="12" spans="1:11">
      <c r="A12" s="397" t="s">
        <v>403</v>
      </c>
      <c r="B12" s="398"/>
      <c r="C12" s="398"/>
      <c r="D12" s="398"/>
      <c r="E12" s="398"/>
      <c r="F12" s="398"/>
      <c r="G12" s="398"/>
      <c r="H12" s="398"/>
      <c r="I12" s="398"/>
      <c r="J12" s="398"/>
      <c r="K12" s="399"/>
    </row>
    <row r="13" spans="1:11" ht="19.5" thickBot="1">
      <c r="A13" s="400" t="s">
        <v>406</v>
      </c>
      <c r="B13" s="401"/>
      <c r="C13" s="401"/>
      <c r="D13" s="401"/>
      <c r="E13" s="401"/>
      <c r="F13" s="401"/>
      <c r="G13" s="401"/>
      <c r="H13" s="401"/>
      <c r="I13" s="401"/>
      <c r="J13" s="401"/>
      <c r="K13" s="402"/>
    </row>
    <row r="14" spans="1:11" ht="32.450000000000003" customHeight="1">
      <c r="A14" s="407"/>
      <c r="B14" s="408"/>
      <c r="C14" s="408"/>
      <c r="D14" s="408"/>
      <c r="E14" s="408"/>
      <c r="F14" s="408"/>
      <c r="G14" s="408"/>
      <c r="H14" s="408"/>
      <c r="I14" s="408"/>
      <c r="J14" s="408"/>
      <c r="K14" s="409"/>
    </row>
    <row r="15" spans="1:11" ht="32.450000000000003" customHeight="1">
      <c r="A15" s="394"/>
      <c r="B15" s="395"/>
      <c r="C15" s="395"/>
      <c r="D15" s="395"/>
      <c r="E15" s="395"/>
      <c r="F15" s="395"/>
      <c r="G15" s="395"/>
      <c r="H15" s="395"/>
      <c r="I15" s="395"/>
      <c r="J15" s="395"/>
      <c r="K15" s="396"/>
    </row>
    <row r="16" spans="1:11" ht="32.450000000000003" customHeight="1" thickBot="1">
      <c r="A16" s="419"/>
      <c r="B16" s="420"/>
      <c r="C16" s="420"/>
      <c r="D16" s="420"/>
      <c r="E16" s="420"/>
      <c r="F16" s="420"/>
      <c r="G16" s="420"/>
      <c r="H16" s="420"/>
      <c r="I16" s="420"/>
      <c r="J16" s="420"/>
      <c r="K16" s="421"/>
    </row>
  </sheetData>
  <mergeCells count="10">
    <mergeCell ref="A13:K13"/>
    <mergeCell ref="A14:K16"/>
    <mergeCell ref="A1:C1"/>
    <mergeCell ref="A2:K2"/>
    <mergeCell ref="A3:K3"/>
    <mergeCell ref="A4:K6"/>
    <mergeCell ref="A7:K7"/>
    <mergeCell ref="A8:K8"/>
    <mergeCell ref="A9:K11"/>
    <mergeCell ref="A12:K12"/>
  </mergeCells>
  <phoneticPr fontId="4"/>
  <pageMargins left="0.7" right="0.7" top="0.75" bottom="0.75" header="0.3" footer="0.3"/>
  <pageSetup paperSize="9" scale="83"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12BD6-5D56-4FC5-9D23-6420E0256B0A}">
  <sheetPr>
    <tabColor theme="5" tint="0.59999389629810485"/>
  </sheetPr>
  <dimension ref="A1:K37"/>
  <sheetViews>
    <sheetView view="pageBreakPreview" zoomScale="80" zoomScaleNormal="100" zoomScaleSheetLayoutView="80" workbookViewId="0">
      <selection activeCell="S27" sqref="S27"/>
    </sheetView>
  </sheetViews>
  <sheetFormatPr defaultRowHeight="18.75"/>
  <sheetData>
    <row r="1" spans="1:11" ht="26.25" thickBot="1">
      <c r="A1" s="513" t="s">
        <v>449</v>
      </c>
      <c r="B1" s="513"/>
      <c r="C1" s="513"/>
    </row>
    <row r="2" spans="1:11" ht="18" customHeight="1">
      <c r="A2" s="397" t="s">
        <v>413</v>
      </c>
      <c r="B2" s="398"/>
      <c r="C2" s="398"/>
      <c r="D2" s="398"/>
      <c r="E2" s="398"/>
      <c r="F2" s="398"/>
      <c r="G2" s="398"/>
      <c r="H2" s="398"/>
      <c r="I2" s="398"/>
      <c r="J2" s="398"/>
      <c r="K2" s="399"/>
    </row>
    <row r="3" spans="1:11" ht="20.45" customHeight="1" thickBot="1">
      <c r="A3" s="400" t="s">
        <v>414</v>
      </c>
      <c r="B3" s="401"/>
      <c r="C3" s="401"/>
      <c r="D3" s="401"/>
      <c r="E3" s="401"/>
      <c r="F3" s="401"/>
      <c r="G3" s="401"/>
      <c r="H3" s="401"/>
      <c r="I3" s="401"/>
      <c r="J3" s="401"/>
      <c r="K3" s="402"/>
    </row>
    <row r="4" spans="1:11">
      <c r="A4" s="407"/>
      <c r="B4" s="408"/>
      <c r="C4" s="408"/>
      <c r="D4" s="408"/>
      <c r="E4" s="408"/>
      <c r="F4" s="408"/>
      <c r="G4" s="408"/>
      <c r="H4" s="408"/>
      <c r="I4" s="408"/>
      <c r="J4" s="408"/>
      <c r="K4" s="409"/>
    </row>
    <row r="5" spans="1:11">
      <c r="A5" s="394"/>
      <c r="B5" s="395"/>
      <c r="C5" s="395"/>
      <c r="D5" s="395"/>
      <c r="E5" s="395"/>
      <c r="F5" s="395"/>
      <c r="G5" s="395"/>
      <c r="H5" s="395"/>
      <c r="I5" s="395"/>
      <c r="J5" s="395"/>
      <c r="K5" s="396"/>
    </row>
    <row r="6" spans="1:11" ht="19.5" thickBot="1">
      <c r="A6" s="419"/>
      <c r="B6" s="420"/>
      <c r="C6" s="420"/>
      <c r="D6" s="420"/>
      <c r="E6" s="420"/>
      <c r="F6" s="420"/>
      <c r="G6" s="420"/>
      <c r="H6" s="420"/>
      <c r="I6" s="420"/>
      <c r="J6" s="420"/>
      <c r="K6" s="421"/>
    </row>
    <row r="7" spans="1:11" ht="18" customHeight="1">
      <c r="A7" s="422" t="s">
        <v>415</v>
      </c>
      <c r="B7" s="423"/>
      <c r="C7" s="423"/>
      <c r="D7" s="423"/>
      <c r="E7" s="423"/>
      <c r="F7" s="423"/>
      <c r="G7" s="423"/>
      <c r="H7" s="423"/>
      <c r="I7" s="423"/>
      <c r="J7" s="423"/>
      <c r="K7" s="424"/>
    </row>
    <row r="8" spans="1:11" ht="20.45" customHeight="1" thickBot="1">
      <c r="A8" s="400" t="s">
        <v>416</v>
      </c>
      <c r="B8" s="401"/>
      <c r="C8" s="401"/>
      <c r="D8" s="401"/>
      <c r="E8" s="401"/>
      <c r="F8" s="401"/>
      <c r="G8" s="401"/>
      <c r="H8" s="401"/>
      <c r="I8" s="401"/>
      <c r="J8" s="401"/>
      <c r="K8" s="402"/>
    </row>
    <row r="9" spans="1:11">
      <c r="A9" s="407"/>
      <c r="B9" s="408"/>
      <c r="C9" s="408"/>
      <c r="D9" s="408"/>
      <c r="E9" s="408"/>
      <c r="F9" s="408"/>
      <c r="G9" s="408"/>
      <c r="H9" s="408"/>
      <c r="I9" s="408"/>
      <c r="J9" s="408"/>
      <c r="K9" s="409"/>
    </row>
    <row r="10" spans="1:11">
      <c r="A10" s="394"/>
      <c r="B10" s="395"/>
      <c r="C10" s="395"/>
      <c r="D10" s="395"/>
      <c r="E10" s="395"/>
      <c r="F10" s="395"/>
      <c r="G10" s="395"/>
      <c r="H10" s="395"/>
      <c r="I10" s="395"/>
      <c r="J10" s="395"/>
      <c r="K10" s="396"/>
    </row>
    <row r="11" spans="1:11" ht="19.5" thickBot="1">
      <c r="A11" s="419"/>
      <c r="B11" s="420"/>
      <c r="C11" s="420"/>
      <c r="D11" s="420"/>
      <c r="E11" s="420"/>
      <c r="F11" s="420"/>
      <c r="G11" s="420"/>
      <c r="H11" s="420"/>
      <c r="I11" s="420"/>
      <c r="J11" s="420"/>
      <c r="K11" s="421"/>
    </row>
    <row r="12" spans="1:11" ht="18" customHeight="1">
      <c r="A12" s="397" t="s">
        <v>417</v>
      </c>
      <c r="B12" s="398"/>
      <c r="C12" s="398"/>
      <c r="D12" s="398"/>
      <c r="E12" s="398"/>
      <c r="F12" s="398"/>
      <c r="G12" s="398"/>
      <c r="H12" s="398"/>
      <c r="I12" s="398"/>
      <c r="J12" s="398"/>
      <c r="K12" s="399"/>
    </row>
    <row r="13" spans="1:11" ht="37.9" customHeight="1">
      <c r="A13" s="422" t="s">
        <v>473</v>
      </c>
      <c r="B13" s="423"/>
      <c r="C13" s="423"/>
      <c r="D13" s="423"/>
      <c r="E13" s="423"/>
      <c r="F13" s="423"/>
      <c r="G13" s="423"/>
      <c r="H13" s="423"/>
      <c r="I13" s="423"/>
      <c r="J13" s="423"/>
      <c r="K13" s="424"/>
    </row>
    <row r="14" spans="1:11" ht="20.45" customHeight="1">
      <c r="A14" s="422" t="s">
        <v>418</v>
      </c>
      <c r="B14" s="423"/>
      <c r="C14" s="423"/>
      <c r="D14" s="423"/>
      <c r="E14" s="423"/>
      <c r="F14" s="423"/>
      <c r="G14" s="423"/>
      <c r="H14" s="423"/>
      <c r="I14" s="423"/>
      <c r="J14" s="423"/>
      <c r="K14" s="424"/>
    </row>
    <row r="15" spans="1:11" ht="20.45" customHeight="1" thickBot="1">
      <c r="A15" s="508" t="s">
        <v>432</v>
      </c>
      <c r="B15" s="509"/>
      <c r="C15" s="509"/>
      <c r="D15" s="509"/>
      <c r="E15" s="509"/>
      <c r="F15" s="509"/>
      <c r="G15" s="509"/>
      <c r="H15" s="509"/>
      <c r="I15" s="509"/>
      <c r="J15" s="509"/>
      <c r="K15" s="510"/>
    </row>
    <row r="16" spans="1:11">
      <c r="A16" s="410"/>
      <c r="B16" s="411"/>
      <c r="C16" s="411"/>
      <c r="D16" s="411"/>
      <c r="E16" s="411"/>
      <c r="F16" s="411"/>
      <c r="G16" s="411"/>
      <c r="H16" s="411"/>
      <c r="I16" s="411"/>
      <c r="J16" s="411"/>
      <c r="K16" s="412"/>
    </row>
    <row r="17" spans="1:11" ht="18" customHeight="1">
      <c r="A17" s="394" t="s">
        <v>429</v>
      </c>
      <c r="B17" s="395"/>
      <c r="C17" s="395"/>
      <c r="D17" s="395"/>
      <c r="E17" s="395"/>
      <c r="F17" s="395"/>
      <c r="G17" s="395"/>
      <c r="H17" s="395"/>
      <c r="I17" s="395"/>
      <c r="J17" s="395"/>
      <c r="K17" s="396"/>
    </row>
    <row r="18" spans="1:11" ht="36" customHeight="1">
      <c r="A18" s="502" t="s">
        <v>445</v>
      </c>
      <c r="B18" s="503"/>
      <c r="C18" s="503"/>
      <c r="D18" s="503"/>
      <c r="E18" s="503"/>
      <c r="F18" s="503"/>
      <c r="G18" s="503"/>
      <c r="H18" s="503"/>
      <c r="I18" s="503"/>
      <c r="J18" s="503"/>
      <c r="K18" s="504"/>
    </row>
    <row r="19" spans="1:11" ht="36.6" customHeight="1">
      <c r="A19" s="502" t="s">
        <v>446</v>
      </c>
      <c r="B19" s="503"/>
      <c r="C19" s="503"/>
      <c r="D19" s="503"/>
      <c r="E19" s="503"/>
      <c r="F19" s="503"/>
      <c r="G19" s="503"/>
      <c r="H19" s="503"/>
      <c r="I19" s="503"/>
      <c r="J19" s="503"/>
      <c r="K19" s="504"/>
    </row>
    <row r="20" spans="1:11">
      <c r="A20" s="416"/>
      <c r="B20" s="417"/>
      <c r="C20" s="417"/>
      <c r="D20" s="417"/>
      <c r="E20" s="417"/>
      <c r="F20" s="417"/>
      <c r="G20" s="417"/>
      <c r="H20" s="417"/>
      <c r="I20" s="417"/>
      <c r="J20" s="417"/>
      <c r="K20" s="418"/>
    </row>
    <row r="21" spans="1:11" ht="18" customHeight="1">
      <c r="A21" s="505" t="s">
        <v>430</v>
      </c>
      <c r="B21" s="506"/>
      <c r="C21" s="506"/>
      <c r="D21" s="506"/>
      <c r="E21" s="506"/>
      <c r="F21" s="506"/>
      <c r="G21" s="506"/>
      <c r="H21" s="506"/>
      <c r="I21" s="506"/>
      <c r="J21" s="506"/>
      <c r="K21" s="507"/>
    </row>
    <row r="22" spans="1:11" ht="36" customHeight="1">
      <c r="A22" s="394" t="s">
        <v>447</v>
      </c>
      <c r="B22" s="395"/>
      <c r="C22" s="395"/>
      <c r="D22" s="395"/>
      <c r="E22" s="395"/>
      <c r="F22" s="395"/>
      <c r="G22" s="395"/>
      <c r="H22" s="395"/>
      <c r="I22" s="395"/>
      <c r="J22" s="395"/>
      <c r="K22" s="396"/>
    </row>
    <row r="23" spans="1:11" ht="36" customHeight="1">
      <c r="A23" s="502" t="s">
        <v>448</v>
      </c>
      <c r="B23" s="503"/>
      <c r="C23" s="503"/>
      <c r="D23" s="503"/>
      <c r="E23" s="503"/>
      <c r="F23" s="503"/>
      <c r="G23" s="503"/>
      <c r="H23" s="503"/>
      <c r="I23" s="503"/>
      <c r="J23" s="503"/>
      <c r="K23" s="504"/>
    </row>
    <row r="24" spans="1:11" ht="30.6" customHeight="1" thickBot="1">
      <c r="A24" s="514" t="s">
        <v>431</v>
      </c>
      <c r="B24" s="515"/>
      <c r="C24" s="515"/>
      <c r="D24" s="515"/>
      <c r="E24" s="515"/>
      <c r="F24" s="515"/>
      <c r="G24" s="515"/>
      <c r="H24" s="515"/>
      <c r="I24" s="515"/>
      <c r="J24" s="515"/>
      <c r="K24" s="516"/>
    </row>
    <row r="25" spans="1:11" ht="18" customHeight="1">
      <c r="A25" s="523" t="s">
        <v>419</v>
      </c>
      <c r="B25" s="511"/>
      <c r="C25" s="511" t="s">
        <v>420</v>
      </c>
      <c r="D25" s="511"/>
      <c r="E25" s="511" t="s">
        <v>421</v>
      </c>
      <c r="F25" s="517" t="s">
        <v>422</v>
      </c>
      <c r="G25" s="518"/>
      <c r="H25" s="511" t="s">
        <v>424</v>
      </c>
      <c r="I25" s="511"/>
      <c r="J25" s="511" t="s">
        <v>425</v>
      </c>
      <c r="K25" s="521"/>
    </row>
    <row r="26" spans="1:11">
      <c r="A26" s="524"/>
      <c r="B26" s="512"/>
      <c r="C26" s="512"/>
      <c r="D26" s="512"/>
      <c r="E26" s="512"/>
      <c r="F26" s="519" t="s">
        <v>423</v>
      </c>
      <c r="G26" s="520"/>
      <c r="H26" s="512"/>
      <c r="I26" s="512"/>
      <c r="J26" s="512"/>
      <c r="K26" s="522"/>
    </row>
    <row r="27" spans="1:11">
      <c r="A27" s="525"/>
      <c r="B27" s="501"/>
      <c r="C27" s="501"/>
      <c r="D27" s="501"/>
      <c r="E27" s="245" t="s">
        <v>426</v>
      </c>
      <c r="F27" s="528" t="s">
        <v>492</v>
      </c>
      <c r="G27" s="528"/>
      <c r="H27" s="528"/>
      <c r="I27" s="528"/>
      <c r="J27" s="528" t="s">
        <v>319</v>
      </c>
      <c r="K27" s="531"/>
    </row>
    <row r="28" spans="1:11">
      <c r="A28" s="525"/>
      <c r="B28" s="501"/>
      <c r="C28" s="501"/>
      <c r="D28" s="501"/>
      <c r="E28" s="245" t="s">
        <v>428</v>
      </c>
      <c r="F28" s="528" t="s">
        <v>427</v>
      </c>
      <c r="G28" s="528"/>
      <c r="H28" s="528"/>
      <c r="I28" s="528"/>
      <c r="J28" s="528" t="s">
        <v>319</v>
      </c>
      <c r="K28" s="531"/>
    </row>
    <row r="29" spans="1:11">
      <c r="A29" s="525"/>
      <c r="B29" s="501"/>
      <c r="C29" s="501"/>
      <c r="D29" s="501"/>
      <c r="E29" s="245" t="s">
        <v>426</v>
      </c>
      <c r="F29" s="528" t="s">
        <v>427</v>
      </c>
      <c r="G29" s="528"/>
      <c r="H29" s="528"/>
      <c r="I29" s="528"/>
      <c r="J29" s="528" t="s">
        <v>319</v>
      </c>
      <c r="K29" s="531"/>
    </row>
    <row r="30" spans="1:11">
      <c r="A30" s="525"/>
      <c r="B30" s="501"/>
      <c r="C30" s="501"/>
      <c r="D30" s="501"/>
      <c r="E30" s="245" t="s">
        <v>428</v>
      </c>
      <c r="F30" s="528" t="s">
        <v>427</v>
      </c>
      <c r="G30" s="528"/>
      <c r="H30" s="528"/>
      <c r="I30" s="528"/>
      <c r="J30" s="528" t="s">
        <v>319</v>
      </c>
      <c r="K30" s="531"/>
    </row>
    <row r="31" spans="1:11">
      <c r="A31" s="525"/>
      <c r="B31" s="501"/>
      <c r="C31" s="501"/>
      <c r="D31" s="501"/>
      <c r="E31" s="245" t="s">
        <v>426</v>
      </c>
      <c r="F31" s="528" t="s">
        <v>427</v>
      </c>
      <c r="G31" s="528"/>
      <c r="H31" s="528"/>
      <c r="I31" s="528"/>
      <c r="J31" s="528" t="s">
        <v>319</v>
      </c>
      <c r="K31" s="531"/>
    </row>
    <row r="32" spans="1:11" ht="19.5" thickBot="1">
      <c r="A32" s="526"/>
      <c r="B32" s="527"/>
      <c r="C32" s="527"/>
      <c r="D32" s="527"/>
      <c r="E32" s="246" t="s">
        <v>428</v>
      </c>
      <c r="F32" s="529" t="s">
        <v>427</v>
      </c>
      <c r="G32" s="529"/>
      <c r="H32" s="529"/>
      <c r="I32" s="529"/>
      <c r="J32" s="529" t="s">
        <v>319</v>
      </c>
      <c r="K32" s="530"/>
    </row>
    <row r="33" spans="1:10">
      <c r="A33" s="416"/>
      <c r="B33" s="417"/>
      <c r="C33" s="417"/>
      <c r="D33" s="417"/>
      <c r="E33" s="417"/>
      <c r="F33" s="417"/>
      <c r="G33" s="417"/>
      <c r="H33" s="417"/>
      <c r="I33" s="417"/>
      <c r="J33" s="417"/>
    </row>
    <row r="34" spans="1:10">
      <c r="A34" s="416"/>
      <c r="B34" s="417"/>
      <c r="C34" s="417"/>
      <c r="D34" s="417"/>
      <c r="E34" s="417"/>
      <c r="F34" s="417"/>
      <c r="G34" s="417"/>
      <c r="H34" s="417"/>
      <c r="I34" s="417"/>
      <c r="J34" s="417"/>
    </row>
    <row r="35" spans="1:10">
      <c r="A35" s="221"/>
    </row>
    <row r="37" spans="1:10">
      <c r="A37" s="244"/>
    </row>
  </sheetData>
  <mergeCells count="53">
    <mergeCell ref="J32:K32"/>
    <mergeCell ref="J27:K27"/>
    <mergeCell ref="J28:K28"/>
    <mergeCell ref="J29:K29"/>
    <mergeCell ref="J30:K30"/>
    <mergeCell ref="J31:K31"/>
    <mergeCell ref="F32:G32"/>
    <mergeCell ref="H29:I29"/>
    <mergeCell ref="H30:I30"/>
    <mergeCell ref="H31:I31"/>
    <mergeCell ref="H32:I32"/>
    <mergeCell ref="A34:J34"/>
    <mergeCell ref="J25:K26"/>
    <mergeCell ref="H25:I26"/>
    <mergeCell ref="C25:D26"/>
    <mergeCell ref="A25:B26"/>
    <mergeCell ref="A27:B28"/>
    <mergeCell ref="A29:B30"/>
    <mergeCell ref="A31:B32"/>
    <mergeCell ref="H27:I27"/>
    <mergeCell ref="H28:I28"/>
    <mergeCell ref="C31:D32"/>
    <mergeCell ref="F27:G27"/>
    <mergeCell ref="F28:G28"/>
    <mergeCell ref="F29:G29"/>
    <mergeCell ref="F30:G30"/>
    <mergeCell ref="F31:G31"/>
    <mergeCell ref="A22:K22"/>
    <mergeCell ref="A23:K23"/>
    <mergeCell ref="A24:K24"/>
    <mergeCell ref="F25:G25"/>
    <mergeCell ref="F26:G26"/>
    <mergeCell ref="A1:C1"/>
    <mergeCell ref="A2:K2"/>
    <mergeCell ref="A3:K3"/>
    <mergeCell ref="A4:K6"/>
    <mergeCell ref="A7:K7"/>
    <mergeCell ref="A8:K8"/>
    <mergeCell ref="A9:K11"/>
    <mergeCell ref="A12:K12"/>
    <mergeCell ref="A13:K13"/>
    <mergeCell ref="A33:J33"/>
    <mergeCell ref="C27:D28"/>
    <mergeCell ref="C29:D30"/>
    <mergeCell ref="A18:K18"/>
    <mergeCell ref="A19:K19"/>
    <mergeCell ref="A20:K20"/>
    <mergeCell ref="A21:K21"/>
    <mergeCell ref="A14:K14"/>
    <mergeCell ref="A15:K15"/>
    <mergeCell ref="A16:K16"/>
    <mergeCell ref="A17:K17"/>
    <mergeCell ref="E25:E26"/>
  </mergeCells>
  <phoneticPr fontId="4"/>
  <pageMargins left="0.7" right="0.7" top="0.75" bottom="0.75" header="0.3" footer="0.3"/>
  <pageSetup paperSize="9" scale="83"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10</vt:i4>
      </vt:variant>
    </vt:vector>
  </HeadingPairs>
  <TitlesOfParts>
    <vt:vector size="45" baseType="lpstr">
      <vt:lpstr>申請前確認書</vt:lpstr>
      <vt:lpstr>表紙</vt:lpstr>
      <vt:lpstr>販１</vt:lpstr>
      <vt:lpstr>販２</vt:lpstr>
      <vt:lpstr>販３</vt:lpstr>
      <vt:lpstr>販４</vt:lpstr>
      <vt:lpstr>販５‐①</vt:lpstr>
      <vt:lpstr>販５‐②</vt:lpstr>
      <vt:lpstr>販６</vt:lpstr>
      <vt:lpstr>販7</vt:lpstr>
      <vt:lpstr>【SB】１～５</vt:lpstr>
      <vt:lpstr>【SB】６</vt:lpstr>
      <vt:lpstr>【SB】７</vt:lpstr>
      <vt:lpstr>【SB】8-1仮説検証費</vt:lpstr>
      <vt:lpstr>【SB】8-2設備等導入費</vt:lpstr>
      <vt:lpstr>【SB】8-3ﾃｽﾄﾏｰｹﾃｨﾝｸﾞ費</vt:lpstr>
      <vt:lpstr>【SB】8-4委託外注費</vt:lpstr>
      <vt:lpstr>【SB】8-5原材料・副資材費</vt:lpstr>
      <vt:lpstr>【SB】8-6展示会等参加費</vt:lpstr>
      <vt:lpstr>【SB】8-7広告費</vt:lpstr>
      <vt:lpstr>【SB】8-8ECｻｲﾄ出店</vt:lpstr>
      <vt:lpstr>【SB】8-9直接人件費</vt:lpstr>
      <vt:lpstr>【SU】１～５</vt:lpstr>
      <vt:lpstr>【SU】６</vt:lpstr>
      <vt:lpstr>【SU】７</vt:lpstr>
      <vt:lpstr>【SU】8-1仮説検証費</vt:lpstr>
      <vt:lpstr>【SU】8-2設備等導入費</vt:lpstr>
      <vt:lpstr>【SU】8-3ﾃｽﾄﾏｰｹﾃｨﾝｸﾞ費 </vt:lpstr>
      <vt:lpstr>【SU】8-4委託外注費 </vt:lpstr>
      <vt:lpstr>【SU】8-5原材料・副資材費 </vt:lpstr>
      <vt:lpstr>【SU】8-6展示会等参加費</vt:lpstr>
      <vt:lpstr>【SU】8-7広告費</vt:lpstr>
      <vt:lpstr>【SU】8-8ECｻｲﾄ出店</vt:lpstr>
      <vt:lpstr>【SU】8-9直接人件費</vt:lpstr>
      <vt:lpstr>人件費単価表</vt:lpstr>
      <vt:lpstr>'【SB】１～５'!Print_Area</vt:lpstr>
      <vt:lpstr>【SB】６!Print_Area</vt:lpstr>
      <vt:lpstr>【SB】７!Print_Area</vt:lpstr>
      <vt:lpstr>'【SU】１～５'!Print_Area</vt:lpstr>
      <vt:lpstr>【SU】６!Print_Area</vt:lpstr>
      <vt:lpstr>【SU】７!Print_Area</vt:lpstr>
      <vt:lpstr>申請前確認書!Print_Area</vt:lpstr>
      <vt:lpstr>表紙!Print_Area</vt:lpstr>
      <vt:lpstr>【SB】６!Print_Titles</vt:lpstr>
      <vt:lpstr>【SU】６!Print_Titles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2026-01-05T06:06:38Z</dcterms:created>
  <dcterms:modified xsi:type="dcterms:W3CDTF">2026-01-05T06:06:58Z</dcterms:modified>
</cp:coreProperties>
</file>