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kkdfs01\公社文書2\030_★新個人用★\300_事業戦略部\020_創業支援課\150_顧客獲得実践支援事業\020_R6年度\010_規定類・募集要項\060_募集要項\050_実績報告書・事務の手引き\様式第15号(財産処分生産転用承認)\作成用\様式4～5‗変更届\"/>
    </mc:Choice>
  </mc:AlternateContent>
  <bookViews>
    <workbookView xWindow="0" yWindow="0" windowWidth="19200" windowHeight="6972" tabRatio="898"/>
  </bookViews>
  <sheets>
    <sheet name="申請書" sheetId="3" r:id="rId1"/>
    <sheet name="変更内容" sheetId="5" r:id="rId2"/>
    <sheet name="変更内容 (記入例)" sheetId="16" r:id="rId3"/>
    <sheet name="内訳経費（記入例）" sheetId="17" r:id="rId4"/>
    <sheet name="仮説検証費" sheetId="6" r:id="rId5"/>
    <sheet name="設備等導入費" sheetId="10" r:id="rId6"/>
    <sheet name="テストマーケティング費" sheetId="7" r:id="rId7"/>
    <sheet name="委託外注費" sheetId="8" r:id="rId8"/>
    <sheet name="原材料・副資材費" sheetId="9" r:id="rId9"/>
    <sheet name="展示会等参加費" sheetId="11" r:id="rId10"/>
    <sheet name="広告費" sheetId="12" r:id="rId11"/>
    <sheet name="ECｻｲﾄ出店" sheetId="13" r:id="rId12"/>
    <sheet name="直接人件費" sheetId="14" r:id="rId13"/>
    <sheet name="人件費単価表" sheetId="15" r:id="rId14"/>
  </sheets>
  <externalReferences>
    <externalReference r:id="rId15"/>
    <externalReference r:id="rId16"/>
    <externalReference r:id="rId17"/>
  </externalReferences>
  <definedNames>
    <definedName name="_9．資金支出明細" localSheetId="11">#REF!</definedName>
    <definedName name="_9．資金支出明細" localSheetId="6">#REF!</definedName>
    <definedName name="_9．資金支出明細" localSheetId="7">#REF!</definedName>
    <definedName name="_9．資金支出明細" localSheetId="8">#REF!</definedName>
    <definedName name="_9．資金支出明細" localSheetId="10">#REF!</definedName>
    <definedName name="_9．資金支出明細" localSheetId="5">#REF!</definedName>
    <definedName name="_9．資金支出明細" localSheetId="9">#REF!</definedName>
    <definedName name="_9．資金支出明細" localSheetId="3">#REF!</definedName>
    <definedName name="_9．資金支出明細" localSheetId="2">#REF!</definedName>
    <definedName name="_9．資金支出明細">#REF!</definedName>
    <definedName name="ja" localSheetId="11">#REF!</definedName>
    <definedName name="ja" localSheetId="6">#REF!</definedName>
    <definedName name="ja" localSheetId="7">#REF!</definedName>
    <definedName name="ja" localSheetId="8">#REF!</definedName>
    <definedName name="ja" localSheetId="10">#REF!</definedName>
    <definedName name="ja" localSheetId="5">#REF!</definedName>
    <definedName name="ja" localSheetId="9">#REF!</definedName>
    <definedName name="ja" localSheetId="3">#REF!</definedName>
    <definedName name="ja" localSheetId="2">#REF!</definedName>
    <definedName name="ja">#REF!</definedName>
    <definedName name="kaidai" localSheetId="11">#REF!</definedName>
    <definedName name="kaidai" localSheetId="6">#REF!</definedName>
    <definedName name="kaidai" localSheetId="7">#REF!</definedName>
    <definedName name="kaidai" localSheetId="8">#REF!</definedName>
    <definedName name="kaidai" localSheetId="10">#REF!</definedName>
    <definedName name="kaidai" localSheetId="5">#REF!</definedName>
    <definedName name="kaidai" localSheetId="9">#REF!</definedName>
    <definedName name="kaidai" localSheetId="3">#REF!</definedName>
    <definedName name="kaidai" localSheetId="2">#REF!</definedName>
    <definedName name="kaidai">#REF!</definedName>
    <definedName name="koukoku" localSheetId="11">#REF!</definedName>
    <definedName name="koukoku" localSheetId="6">#REF!</definedName>
    <definedName name="koukoku" localSheetId="7">#REF!</definedName>
    <definedName name="koukoku" localSheetId="8">#REF!</definedName>
    <definedName name="koukoku" localSheetId="10">#REF!</definedName>
    <definedName name="koukoku" localSheetId="5">#REF!</definedName>
    <definedName name="koukoku" localSheetId="9">#REF!</definedName>
    <definedName name="koukoku" localSheetId="3">#REF!</definedName>
    <definedName name="koukoku" localSheetId="2">#REF!</definedName>
    <definedName name="koukoku">#REF!</definedName>
    <definedName name="_xlnm.Print_Area" localSheetId="0">申請書!$A$1:$X$42</definedName>
    <definedName name="_xlnm.Print_Area" localSheetId="1">変更内容!$A$1:$H$37</definedName>
    <definedName name="_xlnm.Print_Area" localSheetId="2">'変更内容 (記入例)'!$A$1:$H$37</definedName>
    <definedName name="q" localSheetId="11">#REF!</definedName>
    <definedName name="q" localSheetId="6">#REF!</definedName>
    <definedName name="q" localSheetId="7">#REF!</definedName>
    <definedName name="q" localSheetId="8">#REF!</definedName>
    <definedName name="q" localSheetId="10">#REF!</definedName>
    <definedName name="q" localSheetId="5">#REF!</definedName>
    <definedName name="q" localSheetId="9">#REF!</definedName>
    <definedName name="q" localSheetId="3">#REF!</definedName>
    <definedName name="q" localSheetId="2">#REF!</definedName>
    <definedName name="q">#REF!</definedName>
    <definedName name="S_公務〈他に分類されるものを除く〉" localSheetId="11">'[1]１申請者概要２セミナー３申請状況'!#REF!</definedName>
    <definedName name="S_公務〈他に分類されるものを除く〉" localSheetId="6">'[1]１申請者概要２セミナー３申請状況'!#REF!</definedName>
    <definedName name="S_公務〈他に分類されるものを除く〉" localSheetId="7">'[1]１申請者概要２セミナー３申請状況'!#REF!</definedName>
    <definedName name="S_公務〈他に分類されるものを除く〉" localSheetId="8">'[1]１申請者概要２セミナー３申請状況'!#REF!</definedName>
    <definedName name="S_公務〈他に分類されるものを除く〉" localSheetId="10">'[1]１申請者概要２セミナー３申請状況'!#REF!</definedName>
    <definedName name="S_公務〈他に分類されるものを除く〉" localSheetId="5">'[1]１申請者概要２セミナー３申請状況'!#REF!</definedName>
    <definedName name="S_公務〈他に分類されるものを除く〉" localSheetId="9">'[1]１申請者概要２セミナー３申請状況'!#REF!</definedName>
    <definedName name="S_公務〈他に分類されるものを除く〉" localSheetId="3">'[1]１申請者概要２セミナー３申請状況'!#REF!</definedName>
    <definedName name="S_公務〈他に分類されるものを除く〉" localSheetId="2">'[1]１申請者概要２セミナー３申請状況'!#REF!</definedName>
    <definedName name="S_公務〈他に分類されるものを除く〉">'[1]１申請者概要２セミナー３申請状況'!#REF!</definedName>
    <definedName name="T_分類不能の産業" localSheetId="11">'[1]１申請者概要２セミナー３申請状況'!#REF!</definedName>
    <definedName name="T_分類不能の産業" localSheetId="6">'[1]１申請者概要２セミナー３申請状況'!#REF!</definedName>
    <definedName name="T_分類不能の産業" localSheetId="7">'[1]１申請者概要２セミナー３申請状況'!#REF!</definedName>
    <definedName name="T_分類不能の産業" localSheetId="8">'[1]１申請者概要２セミナー３申請状況'!#REF!</definedName>
    <definedName name="T_分類不能の産業" localSheetId="10">'[1]１申請者概要２セミナー３申請状況'!#REF!</definedName>
    <definedName name="T_分類不能の産業" localSheetId="5">'[1]１申請者概要２セミナー３申請状況'!#REF!</definedName>
    <definedName name="T_分類不能の産業" localSheetId="9">'[1]１申請者概要２セミナー３申請状況'!#REF!</definedName>
    <definedName name="T_分類不能の産業" localSheetId="3">'[1]１申請者概要２セミナー３申請状況'!#REF!</definedName>
    <definedName name="T_分類不能の産業" localSheetId="2">'[1]１申請者概要２セミナー３申請状況'!#REF!</definedName>
    <definedName name="T_分類不能の産業">'[1]１申請者概要２セミナー３申請状況'!#REF!</definedName>
    <definedName name="ｚ" localSheetId="11">#REF!</definedName>
    <definedName name="ｚ" localSheetId="6">#REF!</definedName>
    <definedName name="ｚ" localSheetId="7">#REF!</definedName>
    <definedName name="ｚ" localSheetId="8">#REF!</definedName>
    <definedName name="ｚ" localSheetId="10">#REF!</definedName>
    <definedName name="ｚ" localSheetId="5">#REF!</definedName>
    <definedName name="ｚ" localSheetId="9">#REF!</definedName>
    <definedName name="ｚ" localSheetId="3">#REF!</definedName>
    <definedName name="ｚ" localSheetId="2">#REF!</definedName>
    <definedName name="ｚ">#REF!</definedName>
    <definedName name="サービス業" localSheetId="11">#REF!</definedName>
    <definedName name="サービス業" localSheetId="6">#REF!</definedName>
    <definedName name="サービス業" localSheetId="7">#REF!</definedName>
    <definedName name="サービス業" localSheetId="8">#REF!</definedName>
    <definedName name="サービス業" localSheetId="10">#REF!</definedName>
    <definedName name="サービス業" localSheetId="5">#REF!</definedName>
    <definedName name="サービス業" localSheetId="9">#REF!</definedName>
    <definedName name="サービス業" localSheetId="3">#REF!</definedName>
    <definedName name="サービス業" localSheetId="2">#REF!</definedName>
    <definedName name="サービス業">#REF!</definedName>
    <definedName name="サンプル" localSheetId="11">#REF!</definedName>
    <definedName name="サンプル" localSheetId="6">#REF!</definedName>
    <definedName name="サンプル" localSheetId="7">#REF!</definedName>
    <definedName name="サンプル" localSheetId="8">#REF!</definedName>
    <definedName name="サンプル" localSheetId="10">#REF!</definedName>
    <definedName name="サンプル" localSheetId="5">#REF!</definedName>
    <definedName name="サンプル" localSheetId="9">#REF!</definedName>
    <definedName name="サンプル" localSheetId="3">#REF!</definedName>
    <definedName name="サンプル" localSheetId="2">#REF!</definedName>
    <definedName name="サンプル">#REF!</definedName>
    <definedName name="卸売業" localSheetId="11">#REF!</definedName>
    <definedName name="卸売業" localSheetId="6">#REF!</definedName>
    <definedName name="卸売業" localSheetId="7">#REF!</definedName>
    <definedName name="卸売業" localSheetId="8">#REF!</definedName>
    <definedName name="卸売業" localSheetId="10">#REF!</definedName>
    <definedName name="卸売業" localSheetId="5">#REF!</definedName>
    <definedName name="卸売業" localSheetId="9">#REF!</definedName>
    <definedName name="卸売業" localSheetId="3">#REF!</definedName>
    <definedName name="卸売業" localSheetId="2">#REF!</definedName>
    <definedName name="卸売業">#REF!</definedName>
    <definedName name="海外" localSheetId="11">#REF!</definedName>
    <definedName name="海外" localSheetId="6">#REF!</definedName>
    <definedName name="海外" localSheetId="7">#REF!</definedName>
    <definedName name="海外" localSheetId="8">#REF!</definedName>
    <definedName name="海外" localSheetId="10">#REF!</definedName>
    <definedName name="海外" localSheetId="5">#REF!</definedName>
    <definedName name="海外" localSheetId="9">#REF!</definedName>
    <definedName name="海外" localSheetId="3">#REF!</definedName>
    <definedName name="海外" localSheetId="2">#REF!</definedName>
    <definedName name="海外">#REF!</definedName>
    <definedName name="雑役・事務">'[2]個人別時間-入力'!$E$3</definedName>
    <definedName name="種別" localSheetId="11">#REF!</definedName>
    <definedName name="種別" localSheetId="6">#REF!</definedName>
    <definedName name="種別" localSheetId="7">#REF!</definedName>
    <definedName name="種別" localSheetId="8">#REF!</definedName>
    <definedName name="種別" localSheetId="10">#REF!</definedName>
    <definedName name="種別" localSheetId="5">#REF!</definedName>
    <definedName name="種別" localSheetId="9">#REF!</definedName>
    <definedName name="種別" localSheetId="3">#REF!</definedName>
    <definedName name="種別" localSheetId="2">#REF!</definedName>
    <definedName name="種別">#REF!</definedName>
    <definedName name="助成事業のフロー・スケジュール" localSheetId="11">#REF!</definedName>
    <definedName name="助成事業のフロー・スケジュール" localSheetId="6">#REF!</definedName>
    <definedName name="助成事業のフロー・スケジュール" localSheetId="7">#REF!</definedName>
    <definedName name="助成事業のフロー・スケジュール" localSheetId="8">#REF!</definedName>
    <definedName name="助成事業のフロー・スケジュール" localSheetId="10">#REF!</definedName>
    <definedName name="助成事業のフロー・スケジュール" localSheetId="5">#REF!</definedName>
    <definedName name="助成事業のフロー・スケジュール" localSheetId="9">#REF!</definedName>
    <definedName name="助成事業のフロー・スケジュール" localSheetId="3">#REF!</definedName>
    <definedName name="助成事業のフロー・スケジュール" localSheetId="2">#REF!</definedName>
    <definedName name="助成事業のフロー・スケジュール">#REF!</definedName>
    <definedName name="小売業" localSheetId="11">#REF!</definedName>
    <definedName name="小売業" localSheetId="6">#REF!</definedName>
    <definedName name="小売業" localSheetId="7">#REF!</definedName>
    <definedName name="小売業" localSheetId="8">#REF!</definedName>
    <definedName name="小売業" localSheetId="10">#REF!</definedName>
    <definedName name="小売業" localSheetId="5">#REF!</definedName>
    <definedName name="小売業" localSheetId="9">#REF!</definedName>
    <definedName name="小売業" localSheetId="3">#REF!</definedName>
    <definedName name="小売業" localSheetId="2">#REF!</definedName>
    <definedName name="小売業">#REF!</definedName>
    <definedName name="製造業その他" localSheetId="11">#REF!</definedName>
    <definedName name="製造業その他" localSheetId="6">#REF!</definedName>
    <definedName name="製造業その他" localSheetId="7">#REF!</definedName>
    <definedName name="製造業その他" localSheetId="8">#REF!</definedName>
    <definedName name="製造業その他" localSheetId="10">#REF!</definedName>
    <definedName name="製造業その他" localSheetId="5">#REF!</definedName>
    <definedName name="製造業その他" localSheetId="9">#REF!</definedName>
    <definedName name="製造業その他" localSheetId="3">#REF!</definedName>
    <definedName name="製造業その他" localSheetId="2">#REF!</definedName>
    <definedName name="製造業その他">#REF!</definedName>
    <definedName name="大分類">'[1]１申請者概要２セミナー３申請状況'!$AG$5:$AG$22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6" l="1"/>
  <c r="D16" i="5"/>
  <c r="J18" i="17" l="1"/>
  <c r="H18" i="17"/>
  <c r="G18" i="17"/>
  <c r="J17" i="17"/>
  <c r="H17" i="17"/>
  <c r="G17" i="17"/>
  <c r="J16" i="17"/>
  <c r="H16" i="17"/>
  <c r="G16" i="17"/>
  <c r="J15" i="17"/>
  <c r="H15" i="17"/>
  <c r="G15" i="17" s="1"/>
  <c r="J14" i="17"/>
  <c r="H14" i="17"/>
  <c r="G14" i="17"/>
  <c r="J13" i="17"/>
  <c r="H13" i="17"/>
  <c r="G13" i="17"/>
  <c r="J12" i="17"/>
  <c r="H12" i="17"/>
  <c r="G12" i="17"/>
  <c r="J11" i="17"/>
  <c r="H11" i="17"/>
  <c r="G11" i="17" s="1"/>
  <c r="J10" i="17"/>
  <c r="H10" i="17"/>
  <c r="G10" i="17"/>
  <c r="J9" i="17"/>
  <c r="H9" i="17"/>
  <c r="G9" i="17"/>
  <c r="J8" i="17"/>
  <c r="H8" i="17"/>
  <c r="G8" i="17"/>
  <c r="J7" i="17"/>
  <c r="H7" i="17"/>
  <c r="G7" i="17" s="1"/>
  <c r="J6" i="17"/>
  <c r="H6" i="17"/>
  <c r="G6" i="17"/>
  <c r="J5" i="17"/>
  <c r="H5" i="17"/>
  <c r="G5" i="17" s="1"/>
  <c r="J4" i="17"/>
  <c r="H4" i="17"/>
  <c r="G4" i="17" s="1"/>
  <c r="H19" i="17" l="1"/>
  <c r="G19" i="17"/>
  <c r="F13" i="16"/>
  <c r="G13" i="16" s="1"/>
  <c r="E13" i="16"/>
  <c r="J4" i="7" l="1"/>
  <c r="L5" i="10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4" i="6"/>
  <c r="F20" i="14"/>
  <c r="F21" i="14"/>
  <c r="F22" i="14"/>
  <c r="F23" i="14"/>
  <c r="F24" i="14"/>
  <c r="F25" i="14"/>
  <c r="F26" i="14"/>
  <c r="F27" i="14"/>
  <c r="F28" i="14"/>
  <c r="F19" i="14"/>
  <c r="L6" i="10" l="1"/>
  <c r="L7" i="10"/>
  <c r="L8" i="10"/>
  <c r="L9" i="10"/>
  <c r="L10" i="10"/>
  <c r="L11" i="10"/>
  <c r="L12" i="10"/>
  <c r="L13" i="10"/>
  <c r="L14" i="10"/>
  <c r="L15" i="10"/>
  <c r="L16" i="10"/>
  <c r="L17" i="10"/>
  <c r="L18" i="10"/>
  <c r="L19" i="10"/>
  <c r="I21" i="14" l="1"/>
  <c r="H21" i="14" s="1"/>
  <c r="I22" i="14"/>
  <c r="H22" i="14" s="1"/>
  <c r="I23" i="14"/>
  <c r="H23" i="14" s="1"/>
  <c r="I24" i="14"/>
  <c r="H24" i="14" s="1"/>
  <c r="I25" i="14"/>
  <c r="H25" i="14" s="1"/>
  <c r="I26" i="14"/>
  <c r="H26" i="14" s="1"/>
  <c r="I27" i="14"/>
  <c r="H27" i="14" s="1"/>
  <c r="I28" i="14"/>
  <c r="H28" i="14" s="1"/>
  <c r="I20" i="14"/>
  <c r="H20" i="14" s="1"/>
  <c r="I19" i="14"/>
  <c r="H19" i="14" s="1"/>
  <c r="I6" i="14"/>
  <c r="I7" i="14"/>
  <c r="I8" i="14"/>
  <c r="I9" i="14"/>
  <c r="I10" i="14"/>
  <c r="I11" i="14"/>
  <c r="I12" i="14"/>
  <c r="I13" i="14"/>
  <c r="I14" i="14"/>
  <c r="I5" i="14"/>
  <c r="H5" i="14" s="1"/>
  <c r="H29" i="14" l="1"/>
  <c r="I29" i="14"/>
  <c r="J5" i="14" l="1"/>
  <c r="A19" i="14" l="1"/>
  <c r="A20" i="14"/>
  <c r="A21" i="14"/>
  <c r="A22" i="14"/>
  <c r="A23" i="14"/>
  <c r="A24" i="14"/>
  <c r="A25" i="14"/>
  <c r="A26" i="14"/>
  <c r="A27" i="14"/>
  <c r="A28" i="14"/>
  <c r="A14" i="14"/>
  <c r="A9" i="14"/>
  <c r="H9" i="14"/>
  <c r="J9" i="14"/>
  <c r="A10" i="14"/>
  <c r="H10" i="14"/>
  <c r="J10" i="14"/>
  <c r="A11" i="14"/>
  <c r="H11" i="14"/>
  <c r="J11" i="14"/>
  <c r="A12" i="14"/>
  <c r="H12" i="14"/>
  <c r="J12" i="14"/>
  <c r="A13" i="14"/>
  <c r="H13" i="14"/>
  <c r="J13" i="14"/>
  <c r="A5" i="14"/>
  <c r="J14" i="14"/>
  <c r="H14" i="14"/>
  <c r="J8" i="14"/>
  <c r="H8" i="14"/>
  <c r="A8" i="14"/>
  <c r="J7" i="14"/>
  <c r="H7" i="14"/>
  <c r="A7" i="14"/>
  <c r="J6" i="14"/>
  <c r="H6" i="14"/>
  <c r="A6" i="14"/>
  <c r="H4" i="13"/>
  <c r="H5" i="13"/>
  <c r="H6" i="13"/>
  <c r="H7" i="13"/>
  <c r="H8" i="13"/>
  <c r="F4" i="13"/>
  <c r="E4" i="13" s="1"/>
  <c r="F5" i="13"/>
  <c r="E5" i="13" s="1"/>
  <c r="F6" i="13"/>
  <c r="E6" i="13" s="1"/>
  <c r="F7" i="13"/>
  <c r="E7" i="13" s="1"/>
  <c r="F8" i="13"/>
  <c r="E8" i="13" s="1"/>
  <c r="H4" i="12"/>
  <c r="G4" i="12" s="1"/>
  <c r="J4" i="12"/>
  <c r="J5" i="12"/>
  <c r="J6" i="12"/>
  <c r="J7" i="12"/>
  <c r="J8" i="12"/>
  <c r="J9" i="12"/>
  <c r="J10" i="12"/>
  <c r="J11" i="12"/>
  <c r="J12" i="12"/>
  <c r="J13" i="12"/>
  <c r="H13" i="12"/>
  <c r="G13" i="12" s="1"/>
  <c r="H12" i="12"/>
  <c r="G12" i="12" s="1"/>
  <c r="H11" i="12"/>
  <c r="G11" i="12" s="1"/>
  <c r="H10" i="12"/>
  <c r="G10" i="12" s="1"/>
  <c r="H9" i="12"/>
  <c r="G9" i="12" s="1"/>
  <c r="H8" i="12"/>
  <c r="G8" i="12" s="1"/>
  <c r="H7" i="12"/>
  <c r="G7" i="12" s="1"/>
  <c r="H6" i="12"/>
  <c r="G6" i="12" s="1"/>
  <c r="H5" i="12"/>
  <c r="G5" i="12" s="1"/>
  <c r="H6" i="9"/>
  <c r="H8" i="9"/>
  <c r="G6" i="8"/>
  <c r="G16" i="8"/>
  <c r="I4" i="11"/>
  <c r="H4" i="11" s="1"/>
  <c r="H4" i="8"/>
  <c r="J6" i="10"/>
  <c r="I6" i="10" s="1"/>
  <c r="J7" i="10"/>
  <c r="I7" i="10" s="1"/>
  <c r="J8" i="10"/>
  <c r="I8" i="10" s="1"/>
  <c r="J9" i="10"/>
  <c r="I9" i="10" s="1"/>
  <c r="J10" i="10"/>
  <c r="I10" i="10" s="1"/>
  <c r="J11" i="10"/>
  <c r="I11" i="10" s="1"/>
  <c r="J12" i="10"/>
  <c r="I12" i="10" s="1"/>
  <c r="J13" i="10"/>
  <c r="I13" i="10" s="1"/>
  <c r="J14" i="10"/>
  <c r="I14" i="10" s="1"/>
  <c r="J15" i="10"/>
  <c r="I15" i="10" s="1"/>
  <c r="J16" i="10"/>
  <c r="I16" i="10" s="1"/>
  <c r="J17" i="10"/>
  <c r="I17" i="10" s="1"/>
  <c r="J18" i="10"/>
  <c r="I18" i="10" s="1"/>
  <c r="J19" i="10"/>
  <c r="I19" i="10" s="1"/>
  <c r="J5" i="10"/>
  <c r="I5" i="10" s="1"/>
  <c r="K4" i="11"/>
  <c r="K5" i="11"/>
  <c r="K6" i="11"/>
  <c r="K7" i="11"/>
  <c r="K8" i="11"/>
  <c r="K9" i="11"/>
  <c r="K10" i="11"/>
  <c r="K11" i="11"/>
  <c r="K12" i="11"/>
  <c r="K13" i="11"/>
  <c r="K14" i="11"/>
  <c r="K15" i="11"/>
  <c r="K16" i="11"/>
  <c r="K17" i="11"/>
  <c r="K18" i="11"/>
  <c r="A7" i="11"/>
  <c r="I7" i="11"/>
  <c r="H7" i="11" s="1"/>
  <c r="A8" i="11"/>
  <c r="I8" i="11"/>
  <c r="H8" i="11" s="1"/>
  <c r="A9" i="11"/>
  <c r="I9" i="11"/>
  <c r="H9" i="11" s="1"/>
  <c r="A10" i="11"/>
  <c r="I10" i="11"/>
  <c r="H10" i="11" s="1"/>
  <c r="A11" i="11"/>
  <c r="I11" i="11"/>
  <c r="H11" i="11" s="1"/>
  <c r="A12" i="11"/>
  <c r="I12" i="11"/>
  <c r="H12" i="11" s="1"/>
  <c r="A13" i="11"/>
  <c r="I13" i="11"/>
  <c r="H13" i="11" s="1"/>
  <c r="A14" i="11"/>
  <c r="I14" i="11"/>
  <c r="H14" i="11" s="1"/>
  <c r="A15" i="11"/>
  <c r="I15" i="11"/>
  <c r="H15" i="11" s="1"/>
  <c r="A16" i="11"/>
  <c r="I16" i="11"/>
  <c r="H16" i="11" s="1"/>
  <c r="I18" i="11"/>
  <c r="H18" i="11" s="1"/>
  <c r="A18" i="11"/>
  <c r="I17" i="11"/>
  <c r="H17" i="11" s="1"/>
  <c r="A17" i="11"/>
  <c r="I6" i="11"/>
  <c r="H6" i="11" s="1"/>
  <c r="A6" i="11"/>
  <c r="I5" i="11"/>
  <c r="H5" i="11" s="1"/>
  <c r="A5" i="11"/>
  <c r="A4" i="11"/>
  <c r="H4" i="7"/>
  <c r="G4" i="7" s="1"/>
  <c r="J18" i="8"/>
  <c r="H18" i="8"/>
  <c r="G18" i="8" s="1"/>
  <c r="J17" i="8"/>
  <c r="H17" i="8"/>
  <c r="G17" i="8" s="1"/>
  <c r="J16" i="8"/>
  <c r="H16" i="8"/>
  <c r="J15" i="8"/>
  <c r="H15" i="8"/>
  <c r="G15" i="8" s="1"/>
  <c r="J14" i="8"/>
  <c r="H14" i="8"/>
  <c r="G14" i="8" s="1"/>
  <c r="J13" i="8"/>
  <c r="H13" i="8"/>
  <c r="G13" i="8" s="1"/>
  <c r="J12" i="8"/>
  <c r="H12" i="8"/>
  <c r="G12" i="8" s="1"/>
  <c r="J11" i="8"/>
  <c r="H11" i="8"/>
  <c r="G11" i="8" s="1"/>
  <c r="J10" i="8"/>
  <c r="H10" i="8"/>
  <c r="G10" i="8" s="1"/>
  <c r="J9" i="8"/>
  <c r="H9" i="8"/>
  <c r="G9" i="8" s="1"/>
  <c r="J8" i="8"/>
  <c r="H8" i="8"/>
  <c r="G8" i="8" s="1"/>
  <c r="J7" i="8"/>
  <c r="H7" i="8"/>
  <c r="G7" i="8" s="1"/>
  <c r="J6" i="8"/>
  <c r="H6" i="8"/>
  <c r="J5" i="8"/>
  <c r="H5" i="8"/>
  <c r="G5" i="8" s="1"/>
  <c r="J4" i="8"/>
  <c r="H18" i="7"/>
  <c r="G18" i="7" s="1"/>
  <c r="H17" i="7"/>
  <c r="G17" i="7" s="1"/>
  <c r="H16" i="7"/>
  <c r="G16" i="7" s="1"/>
  <c r="H15" i="7"/>
  <c r="G15" i="7" s="1"/>
  <c r="H14" i="7"/>
  <c r="G14" i="7" s="1"/>
  <c r="H13" i="7"/>
  <c r="G13" i="7" s="1"/>
  <c r="H12" i="7"/>
  <c r="G12" i="7" s="1"/>
  <c r="H11" i="7"/>
  <c r="G11" i="7" s="1"/>
  <c r="H10" i="7"/>
  <c r="G10" i="7" s="1"/>
  <c r="H9" i="7"/>
  <c r="G9" i="7" s="1"/>
  <c r="H8" i="7"/>
  <c r="G8" i="7" s="1"/>
  <c r="H7" i="7"/>
  <c r="G7" i="7" s="1"/>
  <c r="H6" i="7"/>
  <c r="G6" i="7" s="1"/>
  <c r="H5" i="7"/>
  <c r="G5" i="7" s="1"/>
  <c r="A5" i="9"/>
  <c r="A4" i="9"/>
  <c r="K18" i="9"/>
  <c r="I18" i="9"/>
  <c r="H18" i="9" s="1"/>
  <c r="A18" i="9"/>
  <c r="K17" i="9"/>
  <c r="I17" i="9"/>
  <c r="H17" i="9" s="1"/>
  <c r="A17" i="9"/>
  <c r="K16" i="9"/>
  <c r="I16" i="9"/>
  <c r="H16" i="9" s="1"/>
  <c r="A16" i="9"/>
  <c r="K15" i="9"/>
  <c r="I15" i="9"/>
  <c r="H15" i="9" s="1"/>
  <c r="A15" i="9"/>
  <c r="K14" i="9"/>
  <c r="I14" i="9"/>
  <c r="H14" i="9" s="1"/>
  <c r="A14" i="9"/>
  <c r="K13" i="9"/>
  <c r="I13" i="9"/>
  <c r="H13" i="9" s="1"/>
  <c r="A13" i="9"/>
  <c r="K12" i="9"/>
  <c r="I12" i="9"/>
  <c r="H12" i="9" s="1"/>
  <c r="A12" i="9"/>
  <c r="K11" i="9"/>
  <c r="I11" i="9"/>
  <c r="H11" i="9" s="1"/>
  <c r="A11" i="9"/>
  <c r="K10" i="9"/>
  <c r="I10" i="9"/>
  <c r="H10" i="9" s="1"/>
  <c r="A10" i="9"/>
  <c r="K9" i="9"/>
  <c r="I9" i="9"/>
  <c r="H9" i="9" s="1"/>
  <c r="A9" i="9"/>
  <c r="K8" i="9"/>
  <c r="I8" i="9"/>
  <c r="A8" i="9"/>
  <c r="K7" i="9"/>
  <c r="I7" i="9"/>
  <c r="H7" i="9" s="1"/>
  <c r="A7" i="9"/>
  <c r="K6" i="9"/>
  <c r="I6" i="9"/>
  <c r="A6" i="9"/>
  <c r="K5" i="9"/>
  <c r="I5" i="9"/>
  <c r="H5" i="9" s="1"/>
  <c r="K4" i="9"/>
  <c r="I4" i="9"/>
  <c r="H15" i="14" l="1"/>
  <c r="H19" i="8"/>
  <c r="I19" i="9"/>
  <c r="H14" i="12"/>
  <c r="H4" i="9"/>
  <c r="H19" i="9" s="1"/>
  <c r="G4" i="8"/>
  <c r="G19" i="8" s="1"/>
  <c r="I15" i="14"/>
  <c r="F9" i="13"/>
  <c r="F13" i="5" s="1"/>
  <c r="G13" i="5" s="1"/>
  <c r="E9" i="13"/>
  <c r="E13" i="5" s="1"/>
  <c r="G14" i="12"/>
  <c r="I19" i="11"/>
  <c r="H19" i="11"/>
  <c r="H19" i="7"/>
  <c r="G19" i="7"/>
  <c r="J20" i="10"/>
  <c r="I20" i="10"/>
  <c r="F8" i="5" l="1"/>
  <c r="G8" i="5" s="1"/>
  <c r="F8" i="16"/>
  <c r="G8" i="16" s="1"/>
  <c r="E8" i="5"/>
  <c r="E8" i="16"/>
  <c r="F14" i="5"/>
  <c r="G14" i="5" s="1"/>
  <c r="F14" i="16"/>
  <c r="G14" i="16" s="1"/>
  <c r="E14" i="5"/>
  <c r="E14" i="16"/>
  <c r="E12" i="5"/>
  <c r="E12" i="16"/>
  <c r="F12" i="5"/>
  <c r="G12" i="5" s="1"/>
  <c r="F12" i="16"/>
  <c r="G12" i="16" s="1"/>
  <c r="F11" i="5"/>
  <c r="G11" i="5" s="1"/>
  <c r="F11" i="16"/>
  <c r="G11" i="16" s="1"/>
  <c r="E11" i="5"/>
  <c r="E11" i="16"/>
  <c r="E10" i="5"/>
  <c r="E10" i="16"/>
  <c r="F10" i="5"/>
  <c r="G10" i="5" s="1"/>
  <c r="F10" i="16"/>
  <c r="G10" i="16" s="1"/>
  <c r="E9" i="5"/>
  <c r="E9" i="16"/>
  <c r="F9" i="5"/>
  <c r="G9" i="5" s="1"/>
  <c r="F9" i="16"/>
  <c r="G9" i="16" s="1"/>
  <c r="E7" i="5"/>
  <c r="E7" i="16"/>
  <c r="F7" i="5"/>
  <c r="G7" i="5" s="1"/>
  <c r="F7" i="16"/>
  <c r="H4" i="6"/>
  <c r="G4" i="6" s="1"/>
  <c r="H18" i="6"/>
  <c r="G18" i="6" s="1"/>
  <c r="H17" i="6"/>
  <c r="G17" i="6" s="1"/>
  <c r="H16" i="6"/>
  <c r="G16" i="6" s="1"/>
  <c r="H15" i="6"/>
  <c r="G15" i="6" s="1"/>
  <c r="H14" i="6"/>
  <c r="G14" i="6" s="1"/>
  <c r="H13" i="6"/>
  <c r="G13" i="6" s="1"/>
  <c r="H12" i="6"/>
  <c r="G12" i="6" s="1"/>
  <c r="H11" i="6"/>
  <c r="G11" i="6" s="1"/>
  <c r="H10" i="6"/>
  <c r="G10" i="6" s="1"/>
  <c r="H9" i="6"/>
  <c r="G9" i="6" s="1"/>
  <c r="H8" i="6"/>
  <c r="G8" i="6" s="1"/>
  <c r="H7" i="6"/>
  <c r="G7" i="6" s="1"/>
  <c r="H6" i="6"/>
  <c r="G6" i="6" s="1"/>
  <c r="H5" i="6"/>
  <c r="G5" i="6" s="1"/>
  <c r="G7" i="16" l="1"/>
  <c r="G19" i="6"/>
  <c r="H19" i="6"/>
  <c r="F6" i="5" l="1"/>
  <c r="G6" i="5" s="1"/>
  <c r="G16" i="5" s="1"/>
  <c r="F6" i="16"/>
  <c r="E6" i="5"/>
  <c r="E16" i="5" s="1"/>
  <c r="E6" i="16"/>
  <c r="E16" i="16" s="1"/>
  <c r="F16" i="5" l="1"/>
  <c r="G6" i="16"/>
  <c r="G16" i="16" s="1"/>
  <c r="F16" i="16"/>
</calcChain>
</file>

<file path=xl/sharedStrings.xml><?xml version="1.0" encoding="utf-8"?>
<sst xmlns="http://schemas.openxmlformats.org/spreadsheetml/2006/main" count="392" uniqueCount="233">
  <si>
    <t>令和</t>
    <rPh sb="0" eb="2">
      <t>レイワ</t>
    </rPh>
    <phoneticPr fontId="3"/>
  </si>
  <si>
    <t>年</t>
    <rPh sb="0" eb="1">
      <t>ネン</t>
    </rPh>
    <phoneticPr fontId="3"/>
  </si>
  <si>
    <t>公益財団法人東京都中小企業振興公社</t>
    <rPh sb="0" eb="6">
      <t>コウエキザイダンホウジン</t>
    </rPh>
    <rPh sb="6" eb="17">
      <t>トウキョウトチュウショウキギョウシンコウコウシャ</t>
    </rPh>
    <phoneticPr fontId="3"/>
  </si>
  <si>
    <t>　　理　事　長　殿</t>
    <rPh sb="2" eb="3">
      <t>リ</t>
    </rPh>
    <rPh sb="4" eb="5">
      <t>コト</t>
    </rPh>
    <rPh sb="6" eb="7">
      <t>ナガ</t>
    </rPh>
    <rPh sb="8" eb="9">
      <t>ドノ</t>
    </rPh>
    <phoneticPr fontId="3"/>
  </si>
  <si>
    <t>本店所在地</t>
    <rPh sb="0" eb="5">
      <t>ホンテンショザイチ</t>
    </rPh>
    <phoneticPr fontId="3"/>
  </si>
  <si>
    <t>〒</t>
    <phoneticPr fontId="3"/>
  </si>
  <si>
    <t>会社名(商号)</t>
    <rPh sb="0" eb="3">
      <t>カイシャメイ</t>
    </rPh>
    <rPh sb="4" eb="6">
      <t>ショウゴウ</t>
    </rPh>
    <phoneticPr fontId="3"/>
  </si>
  <si>
    <t>代表者</t>
    <rPh sb="0" eb="3">
      <t>ダイヒョウシャ</t>
    </rPh>
    <phoneticPr fontId="3"/>
  </si>
  <si>
    <t>役職名</t>
    <rPh sb="0" eb="3">
      <t>ヤクショクメイ</t>
    </rPh>
    <phoneticPr fontId="3"/>
  </si>
  <si>
    <t>氏名</t>
    <rPh sb="0" eb="2">
      <t>シメイ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</si>
  <si>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</si>
  <si>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</si>
  <si>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経費項目</t>
    <rPh sb="0" eb="4">
      <t>ケイヒコウモク</t>
    </rPh>
    <phoneticPr fontId="3"/>
  </si>
  <si>
    <t>仮説検証費</t>
    <rPh sb="0" eb="5">
      <t>カセツケンショウヒ</t>
    </rPh>
    <phoneticPr fontId="3"/>
  </si>
  <si>
    <t>設備等導入費</t>
    <rPh sb="0" eb="6">
      <t>セツビトウドウニュウヒ</t>
    </rPh>
    <phoneticPr fontId="3"/>
  </si>
  <si>
    <t>テストマーケティング費</t>
    <rPh sb="10" eb="11">
      <t>ヒ</t>
    </rPh>
    <phoneticPr fontId="3"/>
  </si>
  <si>
    <t>原材料・副資材費</t>
    <rPh sb="0" eb="3">
      <t>ゲンザイリョウ</t>
    </rPh>
    <rPh sb="4" eb="8">
      <t>フクシザイヒ</t>
    </rPh>
    <phoneticPr fontId="3"/>
  </si>
  <si>
    <t>展示会等参加費</t>
    <rPh sb="0" eb="4">
      <t>テンジカイトウ</t>
    </rPh>
    <rPh sb="4" eb="7">
      <t>サンカヒ</t>
    </rPh>
    <phoneticPr fontId="3"/>
  </si>
  <si>
    <t>広告費</t>
    <rPh sb="0" eb="3">
      <t>コウコクヒ</t>
    </rPh>
    <phoneticPr fontId="3"/>
  </si>
  <si>
    <t>ECサイト出店初期登録料</t>
    <rPh sb="5" eb="12">
      <t>シュッテンショキトウロクリョウ</t>
    </rPh>
    <phoneticPr fontId="3"/>
  </si>
  <si>
    <t>直接人件費</t>
    <rPh sb="0" eb="5">
      <t>チョクセツジンケンヒ</t>
    </rPh>
    <phoneticPr fontId="3"/>
  </si>
  <si>
    <t>助成事業に要する経費
(税込)【注１】</t>
    <rPh sb="0" eb="4">
      <t>ジョセイジギョウ</t>
    </rPh>
    <rPh sb="5" eb="6">
      <t>ヨウ</t>
    </rPh>
    <rPh sb="8" eb="10">
      <t>ケイヒ</t>
    </rPh>
    <rPh sb="12" eb="14">
      <t>ゼイコミ</t>
    </rPh>
    <rPh sb="15" eb="19">
      <t>(チュウ1)</t>
    </rPh>
    <phoneticPr fontId="3"/>
  </si>
  <si>
    <t>助成対象経費
（税抜）【注２】</t>
    <rPh sb="0" eb="6">
      <t>ジョセイタイショウケイヒ</t>
    </rPh>
    <rPh sb="8" eb="10">
      <t>ゼイヌキ</t>
    </rPh>
    <rPh sb="11" eb="15">
      <t>(チュウ2)</t>
    </rPh>
    <phoneticPr fontId="3"/>
  </si>
  <si>
    <t>Ａ</t>
    <phoneticPr fontId="3"/>
  </si>
  <si>
    <t>Ｂ＝Ａ－消費税等</t>
    <rPh sb="4" eb="8">
      <t>ショウヒゼイトウ</t>
    </rPh>
    <phoneticPr fontId="3"/>
  </si>
  <si>
    <t>助成限度額</t>
    <rPh sb="0" eb="5">
      <t>ジョセイゲンドガク</t>
    </rPh>
    <phoneticPr fontId="3"/>
  </si>
  <si>
    <t>（単位：円）</t>
    <rPh sb="1" eb="3">
      <t>タンイ</t>
    </rPh>
    <rPh sb="4" eb="5">
      <t>エン</t>
    </rPh>
    <phoneticPr fontId="3"/>
  </si>
  <si>
    <t>Ｃ＝Ｂ×(助成率1/2)
※助成限度額が上限</t>
    <rPh sb="5" eb="8">
      <t>ジョセイリツ</t>
    </rPh>
    <rPh sb="14" eb="16">
      <t>ジョセイ</t>
    </rPh>
    <rPh sb="16" eb="18">
      <t>ゲンド</t>
    </rPh>
    <rPh sb="18" eb="19">
      <t>ガク</t>
    </rPh>
    <rPh sb="20" eb="22">
      <t>ジョウゲン</t>
    </rPh>
    <phoneticPr fontId="3"/>
  </si>
  <si>
    <t>その他助成対象外経費【注４】</t>
    <rPh sb="2" eb="3">
      <t>タ</t>
    </rPh>
    <rPh sb="3" eb="10">
      <t>ジョセイタイショウガイケイヒ</t>
    </rPh>
    <rPh sb="10" eb="14">
      <t>(チュウ4)</t>
    </rPh>
    <phoneticPr fontId="3"/>
  </si>
  <si>
    <t>合計【注５】</t>
    <rPh sb="0" eb="2">
      <t>ゴウケイ</t>
    </rPh>
    <rPh sb="3" eb="4">
      <t>チュウ</t>
    </rPh>
    <phoneticPr fontId="3"/>
  </si>
  <si>
    <t>委託外注費</t>
    <rPh sb="0" eb="5">
      <t>イタクガイチュウヒ</t>
    </rPh>
    <phoneticPr fontId="3"/>
  </si>
  <si>
    <t>展示会等参加費</t>
    <rPh sb="0" eb="7">
      <t>テンジカイトウサンカヒ</t>
    </rPh>
    <phoneticPr fontId="3"/>
  </si>
  <si>
    <t>（単位：円）</t>
    <rPh sb="1" eb="3">
      <t>タンイ</t>
    </rPh>
    <rPh sb="4" eb="5">
      <t>エン</t>
    </rPh>
    <phoneticPr fontId="4"/>
  </si>
  <si>
    <t>番　号</t>
    <rPh sb="0" eb="1">
      <t>バン</t>
    </rPh>
    <rPh sb="2" eb="3">
      <t>ゴウ</t>
    </rPh>
    <phoneticPr fontId="4"/>
  </si>
  <si>
    <t>件　名</t>
    <rPh sb="0" eb="1">
      <t>ケン</t>
    </rPh>
    <rPh sb="2" eb="3">
      <t>メイ</t>
    </rPh>
    <phoneticPr fontId="4"/>
  </si>
  <si>
    <t>内　容
仕　様</t>
    <rPh sb="0" eb="1">
      <t>ウチ</t>
    </rPh>
    <rPh sb="2" eb="3">
      <t>カタチ</t>
    </rPh>
    <rPh sb="5" eb="6">
      <t>ツコウ</t>
    </rPh>
    <rPh sb="7" eb="8">
      <t>サマ</t>
    </rPh>
    <phoneticPr fontId="4"/>
  </si>
  <si>
    <t>数量
(A)</t>
    <rPh sb="0" eb="1">
      <t>カズ</t>
    </rPh>
    <rPh sb="1" eb="2">
      <t>リョウ</t>
    </rPh>
    <phoneticPr fontId="4"/>
  </si>
  <si>
    <t>単位</t>
    <rPh sb="0" eb="2">
      <t>タンイ</t>
    </rPh>
    <phoneticPr fontId="4"/>
  </si>
  <si>
    <t>単価(B)
（税抜）</t>
    <rPh sb="0" eb="1">
      <t>タン</t>
    </rPh>
    <rPh sb="1" eb="2">
      <t>カ</t>
    </rPh>
    <phoneticPr fontId="4"/>
  </si>
  <si>
    <t>助成事業に
要する経費
（税込）</t>
    <rPh sb="0" eb="2">
      <t>ジョセイ</t>
    </rPh>
    <rPh sb="2" eb="4">
      <t>ジギョウ</t>
    </rPh>
    <rPh sb="6" eb="7">
      <t>ヨウ</t>
    </rPh>
    <phoneticPr fontId="4"/>
  </si>
  <si>
    <t>助成対象経費
(A)×(B)
（税抜）</t>
    <rPh sb="16" eb="18">
      <t>ゼイヌキ</t>
    </rPh>
    <phoneticPr fontId="4"/>
  </si>
  <si>
    <t>列1</t>
    <phoneticPr fontId="4"/>
  </si>
  <si>
    <t>仮－1</t>
    <rPh sb="0" eb="1">
      <t>カリ</t>
    </rPh>
    <phoneticPr fontId="3"/>
  </si>
  <si>
    <t>仮－2</t>
    <rPh sb="0" eb="1">
      <t>カリ</t>
    </rPh>
    <phoneticPr fontId="3"/>
  </si>
  <si>
    <t>仮－3</t>
    <rPh sb="0" eb="1">
      <t>カリ</t>
    </rPh>
    <phoneticPr fontId="3"/>
  </si>
  <si>
    <t>仮－4</t>
    <rPh sb="0" eb="1">
      <t>カリ</t>
    </rPh>
    <phoneticPr fontId="3"/>
  </si>
  <si>
    <t>仮－5</t>
    <rPh sb="0" eb="1">
      <t>カリ</t>
    </rPh>
    <phoneticPr fontId="3"/>
  </si>
  <si>
    <t>仮－6</t>
    <rPh sb="0" eb="1">
      <t>カリ</t>
    </rPh>
    <phoneticPr fontId="3"/>
  </si>
  <si>
    <t>仮－7</t>
    <rPh sb="0" eb="1">
      <t>カリ</t>
    </rPh>
    <phoneticPr fontId="3"/>
  </si>
  <si>
    <t>仮－8</t>
    <rPh sb="0" eb="1">
      <t>カリ</t>
    </rPh>
    <phoneticPr fontId="3"/>
  </si>
  <si>
    <t>仮－9</t>
    <rPh sb="0" eb="1">
      <t>カリ</t>
    </rPh>
    <phoneticPr fontId="3"/>
  </si>
  <si>
    <t>仮－10</t>
    <rPh sb="0" eb="1">
      <t>カリ</t>
    </rPh>
    <phoneticPr fontId="3"/>
  </si>
  <si>
    <t>仮－11</t>
    <rPh sb="0" eb="1">
      <t>カリ</t>
    </rPh>
    <phoneticPr fontId="3"/>
  </si>
  <si>
    <t>仮－12</t>
    <rPh sb="0" eb="1">
      <t>カリ</t>
    </rPh>
    <phoneticPr fontId="3"/>
  </si>
  <si>
    <t>仮－13</t>
    <rPh sb="0" eb="1">
      <t>カリ</t>
    </rPh>
    <phoneticPr fontId="3"/>
  </si>
  <si>
    <t>仮－14</t>
    <rPh sb="0" eb="1">
      <t>カリ</t>
    </rPh>
    <phoneticPr fontId="3"/>
  </si>
  <si>
    <t>仮－15</t>
    <rPh sb="0" eb="1">
      <t>カリ</t>
    </rPh>
    <phoneticPr fontId="3"/>
  </si>
  <si>
    <t>委託先
（予定）</t>
    <rPh sb="0" eb="3">
      <t>イタクサキ</t>
    </rPh>
    <rPh sb="5" eb="7">
      <t>ヨテイ</t>
    </rPh>
    <phoneticPr fontId="4"/>
  </si>
  <si>
    <t>合計</t>
    <rPh sb="0" eb="2">
      <t>ゴウケイ</t>
    </rPh>
    <phoneticPr fontId="4"/>
  </si>
  <si>
    <t>計</t>
    <rPh sb="0" eb="1">
      <t>ケイ</t>
    </rPh>
    <phoneticPr fontId="4"/>
  </si>
  <si>
    <t>　※リース・レンタルの場合は、助成実施期間内の月数×月額リース料･レンタル料を計上すること</t>
    <phoneticPr fontId="3"/>
  </si>
  <si>
    <t>品　名</t>
    <rPh sb="0" eb="1">
      <t>ヒン</t>
    </rPh>
    <rPh sb="2" eb="3">
      <t>メイ</t>
    </rPh>
    <phoneticPr fontId="3"/>
  </si>
  <si>
    <t>用　途</t>
    <rPh sb="0" eb="1">
      <t>ヨウ</t>
    </rPh>
    <rPh sb="2" eb="3">
      <t>ト</t>
    </rPh>
    <phoneticPr fontId="3"/>
  </si>
  <si>
    <t>調達方法</t>
    <rPh sb="0" eb="2">
      <t>チョウタツ</t>
    </rPh>
    <rPh sb="2" eb="4">
      <t>ホウホウ</t>
    </rPh>
    <phoneticPr fontId="3"/>
  </si>
  <si>
    <t>数量(A)</t>
    <rPh sb="0" eb="2">
      <t>スウリョウ</t>
    </rPh>
    <phoneticPr fontId="3"/>
  </si>
  <si>
    <t>単位</t>
    <rPh sb="0" eb="2">
      <t>タンイ</t>
    </rPh>
    <phoneticPr fontId="3"/>
  </si>
  <si>
    <t>助成事業に
要する経費
（税込）</t>
    <rPh sb="0" eb="2">
      <t>ジョセイ</t>
    </rPh>
    <rPh sb="2" eb="4">
      <t>ジギョウ</t>
    </rPh>
    <rPh sb="6" eb="7">
      <t>ヨウ</t>
    </rPh>
    <rPh sb="9" eb="11">
      <t>ケイヒ</t>
    </rPh>
    <rPh sb="13" eb="15">
      <t>ゼイコミ</t>
    </rPh>
    <phoneticPr fontId="3"/>
  </si>
  <si>
    <t xml:space="preserve">リース・
レンタル先
及び
購入企業名      </t>
    <rPh sb="11" eb="12">
      <t>オヨ</t>
    </rPh>
    <rPh sb="14" eb="16">
      <t>コウニュウ</t>
    </rPh>
    <phoneticPr fontId="4"/>
  </si>
  <si>
    <t>列1</t>
  </si>
  <si>
    <t>計</t>
    <rPh sb="0" eb="1">
      <t>ケイ</t>
    </rPh>
    <phoneticPr fontId="3"/>
  </si>
  <si>
    <t>番　号</t>
  </si>
  <si>
    <t>品　名</t>
  </si>
  <si>
    <t>仕　様</t>
  </si>
  <si>
    <t>用　途</t>
  </si>
  <si>
    <t>数量
(A)</t>
  </si>
  <si>
    <t>単位</t>
  </si>
  <si>
    <t>単価(B)
（税抜）</t>
  </si>
  <si>
    <t>助成事業に
要する経費
（税込）</t>
  </si>
  <si>
    <t>助成対象経費
(A)×(B)
（税抜）</t>
  </si>
  <si>
    <t>購入企業名</t>
  </si>
  <si>
    <t>設ー１</t>
    <rPh sb="0" eb="1">
      <t>セツ</t>
    </rPh>
    <phoneticPr fontId="3"/>
  </si>
  <si>
    <t>設ー２</t>
    <rPh sb="0" eb="1">
      <t>セツ</t>
    </rPh>
    <phoneticPr fontId="3"/>
  </si>
  <si>
    <t>設ー３</t>
    <rPh sb="0" eb="1">
      <t>セツ</t>
    </rPh>
    <phoneticPr fontId="3"/>
  </si>
  <si>
    <t>設ー４</t>
    <rPh sb="0" eb="1">
      <t>セツ</t>
    </rPh>
    <phoneticPr fontId="3"/>
  </si>
  <si>
    <t>設ー５</t>
    <rPh sb="0" eb="1">
      <t>セツ</t>
    </rPh>
    <phoneticPr fontId="3"/>
  </si>
  <si>
    <t>設ー６</t>
    <rPh sb="0" eb="1">
      <t>セツ</t>
    </rPh>
    <phoneticPr fontId="3"/>
  </si>
  <si>
    <t>設ー７</t>
    <rPh sb="0" eb="1">
      <t>セツ</t>
    </rPh>
    <phoneticPr fontId="3"/>
  </si>
  <si>
    <t>設ー８</t>
    <rPh sb="0" eb="1">
      <t>セツ</t>
    </rPh>
    <phoneticPr fontId="3"/>
  </si>
  <si>
    <t>設ー９</t>
    <rPh sb="0" eb="1">
      <t>セツ</t>
    </rPh>
    <phoneticPr fontId="3"/>
  </si>
  <si>
    <t>設ー１０</t>
    <rPh sb="0" eb="1">
      <t>セツ</t>
    </rPh>
    <phoneticPr fontId="3"/>
  </si>
  <si>
    <t>設ー１１</t>
    <rPh sb="0" eb="1">
      <t>セツ</t>
    </rPh>
    <phoneticPr fontId="3"/>
  </si>
  <si>
    <t>設ー１２</t>
    <rPh sb="0" eb="1">
      <t>セツ</t>
    </rPh>
    <phoneticPr fontId="3"/>
  </si>
  <si>
    <t>設ー１３</t>
    <rPh sb="0" eb="1">
      <t>セツ</t>
    </rPh>
    <phoneticPr fontId="3"/>
  </si>
  <si>
    <t>設ー１４</t>
    <rPh sb="0" eb="1">
      <t>セツ</t>
    </rPh>
    <phoneticPr fontId="3"/>
  </si>
  <si>
    <t>設ー１５</t>
    <rPh sb="0" eb="1">
      <t>セツ</t>
    </rPh>
    <phoneticPr fontId="3"/>
  </si>
  <si>
    <t>助成対象経費
(B)×ﾘｰｽ月数×(A)
（税抜）</t>
    <rPh sb="22" eb="24">
      <t>ゼイヌキ</t>
    </rPh>
    <phoneticPr fontId="4"/>
  </si>
  <si>
    <t>テー１</t>
    <phoneticPr fontId="3"/>
  </si>
  <si>
    <t>テー２</t>
  </si>
  <si>
    <t>テー３</t>
  </si>
  <si>
    <t>テー４</t>
  </si>
  <si>
    <t>テー５</t>
  </si>
  <si>
    <t>テー６</t>
  </si>
  <si>
    <t>テー７</t>
  </si>
  <si>
    <t>テー８</t>
  </si>
  <si>
    <t>テー９</t>
  </si>
  <si>
    <t>テー１０</t>
  </si>
  <si>
    <t>テー１１</t>
  </si>
  <si>
    <t>テー１２</t>
  </si>
  <si>
    <t>テー１３</t>
  </si>
  <si>
    <t>テー１４</t>
  </si>
  <si>
    <t>テー１５</t>
  </si>
  <si>
    <t>件　名</t>
    <rPh sb="0" eb="1">
      <t>ケン</t>
    </rPh>
    <rPh sb="2" eb="3">
      <t>メイ</t>
    </rPh>
    <phoneticPr fontId="3"/>
  </si>
  <si>
    <t>委－1</t>
    <rPh sb="0" eb="1">
      <t>イ</t>
    </rPh>
    <phoneticPr fontId="3"/>
  </si>
  <si>
    <t>委－2</t>
    <rPh sb="0" eb="1">
      <t>イ</t>
    </rPh>
    <phoneticPr fontId="3"/>
  </si>
  <si>
    <t>委－3</t>
    <rPh sb="0" eb="1">
      <t>イ</t>
    </rPh>
    <phoneticPr fontId="3"/>
  </si>
  <si>
    <t>委－4</t>
    <rPh sb="0" eb="1">
      <t>イ</t>
    </rPh>
    <phoneticPr fontId="3"/>
  </si>
  <si>
    <t>委－5</t>
    <rPh sb="0" eb="1">
      <t>イ</t>
    </rPh>
    <phoneticPr fontId="3"/>
  </si>
  <si>
    <t>委－6</t>
    <rPh sb="0" eb="1">
      <t>イ</t>
    </rPh>
    <phoneticPr fontId="3"/>
  </si>
  <si>
    <t>委－7</t>
    <rPh sb="0" eb="1">
      <t>イ</t>
    </rPh>
    <phoneticPr fontId="3"/>
  </si>
  <si>
    <t>委－8</t>
    <rPh sb="0" eb="1">
      <t>イ</t>
    </rPh>
    <phoneticPr fontId="3"/>
  </si>
  <si>
    <t>委－9</t>
    <rPh sb="0" eb="1">
      <t>イ</t>
    </rPh>
    <phoneticPr fontId="3"/>
  </si>
  <si>
    <t>委－10</t>
    <rPh sb="0" eb="1">
      <t>イ</t>
    </rPh>
    <phoneticPr fontId="3"/>
  </si>
  <si>
    <t>委－11</t>
    <rPh sb="0" eb="1">
      <t>イ</t>
    </rPh>
    <phoneticPr fontId="3"/>
  </si>
  <si>
    <t>委－12</t>
    <rPh sb="0" eb="1">
      <t>イ</t>
    </rPh>
    <phoneticPr fontId="3"/>
  </si>
  <si>
    <t>委－13</t>
    <rPh sb="0" eb="1">
      <t>イ</t>
    </rPh>
    <phoneticPr fontId="3"/>
  </si>
  <si>
    <t>委－14</t>
    <rPh sb="0" eb="1">
      <t>イ</t>
    </rPh>
    <phoneticPr fontId="3"/>
  </si>
  <si>
    <t>委－15</t>
    <rPh sb="0" eb="1">
      <t>イ</t>
    </rPh>
    <phoneticPr fontId="3"/>
  </si>
  <si>
    <t>展示会名</t>
    <rPh sb="0" eb="3">
      <t>テンジカイ</t>
    </rPh>
    <rPh sb="3" eb="4">
      <t>メイ</t>
    </rPh>
    <phoneticPr fontId="4"/>
  </si>
  <si>
    <t>開催期間・
会場</t>
    <phoneticPr fontId="4"/>
  </si>
  <si>
    <t>単価
（税抜、B）</t>
    <rPh sb="0" eb="2">
      <t>タンカ</t>
    </rPh>
    <rPh sb="4" eb="6">
      <t>ゼイヌキ</t>
    </rPh>
    <phoneticPr fontId="4"/>
  </si>
  <si>
    <t>助成
対象経費
(A)×(B)</t>
    <phoneticPr fontId="4"/>
  </si>
  <si>
    <t xml:space="preserve">支払予定先     </t>
    <rPh sb="0" eb="2">
      <t>シハライ</t>
    </rPh>
    <rPh sb="2" eb="4">
      <t>ヨテイ</t>
    </rPh>
    <rPh sb="4" eb="5">
      <t>サキ</t>
    </rPh>
    <phoneticPr fontId="4"/>
  </si>
  <si>
    <t>購入単価
又は
リース料等の月額（税抜）
(B)</t>
    <rPh sb="0" eb="2">
      <t>コウニュウ</t>
    </rPh>
    <rPh sb="2" eb="4">
      <t>タンカ</t>
    </rPh>
    <rPh sb="5" eb="6">
      <t>マタ</t>
    </rPh>
    <rPh sb="11" eb="12">
      <t>リョウ</t>
    </rPh>
    <rPh sb="12" eb="13">
      <t>トウ</t>
    </rPh>
    <rPh sb="14" eb="16">
      <t>ゲツガク</t>
    </rPh>
    <rPh sb="17" eb="19">
      <t>ゼイヌキ</t>
    </rPh>
    <phoneticPr fontId="3"/>
  </si>
  <si>
    <t>経費目</t>
    <rPh sb="0" eb="3">
      <t>ケイヒモク</t>
    </rPh>
    <phoneticPr fontId="3"/>
  </si>
  <si>
    <t>内容及び仕様</t>
    <rPh sb="0" eb="3">
      <t>ナイヨウオヨ</t>
    </rPh>
    <rPh sb="4" eb="6">
      <t>シヨウ</t>
    </rPh>
    <phoneticPr fontId="4"/>
  </si>
  <si>
    <t>番号</t>
    <rPh sb="0" eb="2">
      <t>バンゴウ</t>
    </rPh>
    <phoneticPr fontId="4"/>
  </si>
  <si>
    <t>広ー１</t>
    <rPh sb="0" eb="1">
      <t>コウ</t>
    </rPh>
    <phoneticPr fontId="3"/>
  </si>
  <si>
    <t>広ー２</t>
    <rPh sb="0" eb="1">
      <t>コウ</t>
    </rPh>
    <phoneticPr fontId="3"/>
  </si>
  <si>
    <t>広ー３</t>
    <rPh sb="0" eb="1">
      <t>コウ</t>
    </rPh>
    <phoneticPr fontId="3"/>
  </si>
  <si>
    <t>広ー４</t>
    <rPh sb="0" eb="1">
      <t>コウ</t>
    </rPh>
    <phoneticPr fontId="3"/>
  </si>
  <si>
    <t>広ー５</t>
    <rPh sb="0" eb="1">
      <t>コウ</t>
    </rPh>
    <phoneticPr fontId="3"/>
  </si>
  <si>
    <t>広ー６</t>
    <rPh sb="0" eb="1">
      <t>コウ</t>
    </rPh>
    <phoneticPr fontId="3"/>
  </si>
  <si>
    <t>広ー７</t>
    <rPh sb="0" eb="1">
      <t>コウ</t>
    </rPh>
    <phoneticPr fontId="3"/>
  </si>
  <si>
    <t>広ー８</t>
    <rPh sb="0" eb="1">
      <t>コウ</t>
    </rPh>
    <phoneticPr fontId="3"/>
  </si>
  <si>
    <t>広ー９</t>
    <rPh sb="0" eb="1">
      <t>コウ</t>
    </rPh>
    <phoneticPr fontId="3"/>
  </si>
  <si>
    <t>広ー１０</t>
    <rPh sb="0" eb="1">
      <t>コウ</t>
    </rPh>
    <phoneticPr fontId="3"/>
  </si>
  <si>
    <t>掲載媒体又は制作物</t>
    <rPh sb="0" eb="4">
      <t>ケイサイバイタイ</t>
    </rPh>
    <rPh sb="4" eb="5">
      <t>マタ</t>
    </rPh>
    <rPh sb="6" eb="9">
      <t>セイサクブツ</t>
    </rPh>
    <phoneticPr fontId="4"/>
  </si>
  <si>
    <t>E－１</t>
    <phoneticPr fontId="3"/>
  </si>
  <si>
    <t>E－２</t>
  </si>
  <si>
    <t>E－３</t>
  </si>
  <si>
    <t>E－４</t>
  </si>
  <si>
    <t>E－５</t>
  </si>
  <si>
    <t>ＥＣサイト名</t>
    <rPh sb="5" eb="6">
      <t>メイ</t>
    </rPh>
    <phoneticPr fontId="4"/>
  </si>
  <si>
    <t>EC運営者HP</t>
    <rPh sb="2" eb="5">
      <t>ウンエイシャ</t>
    </rPh>
    <phoneticPr fontId="4"/>
  </si>
  <si>
    <t>助成対象経費
（税抜）</t>
    <rPh sb="8" eb="10">
      <t>ゼイヌキ</t>
    </rPh>
    <phoneticPr fontId="4"/>
  </si>
  <si>
    <t>契約先</t>
    <rPh sb="0" eb="3">
      <t>ケイヤクサキ</t>
    </rPh>
    <phoneticPr fontId="4"/>
  </si>
  <si>
    <t>料金
（税抜）</t>
    <rPh sb="0" eb="2">
      <t>リョウキン</t>
    </rPh>
    <phoneticPr fontId="4"/>
  </si>
  <si>
    <t>従事者氏名</t>
    <rPh sb="0" eb="3">
      <t>ジュウジシャ</t>
    </rPh>
    <rPh sb="3" eb="5">
      <t>シメイ</t>
    </rPh>
    <phoneticPr fontId="3"/>
  </si>
  <si>
    <t>所属部門</t>
    <rPh sb="0" eb="2">
      <t>ショゾク</t>
    </rPh>
    <rPh sb="2" eb="4">
      <t>ブモン</t>
    </rPh>
    <phoneticPr fontId="3"/>
  </si>
  <si>
    <t>雇用形態</t>
    <rPh sb="0" eb="4">
      <t>コヨウケイタイ</t>
    </rPh>
    <phoneticPr fontId="3"/>
  </si>
  <si>
    <t>従事内容</t>
    <rPh sb="0" eb="2">
      <t>ジュウジ</t>
    </rPh>
    <rPh sb="2" eb="4">
      <t>ナイヨウ</t>
    </rPh>
    <phoneticPr fontId="3"/>
  </si>
  <si>
    <t>従事時間
(A)</t>
    <rPh sb="0" eb="2">
      <t>ジュウジ</t>
    </rPh>
    <rPh sb="2" eb="4">
      <t>ジカン</t>
    </rPh>
    <phoneticPr fontId="3"/>
  </si>
  <si>
    <t>単価(B)
(税抜)</t>
    <rPh sb="0" eb="2">
      <t>タンカ</t>
    </rPh>
    <rPh sb="7" eb="9">
      <t>ゼイヌキ</t>
    </rPh>
    <phoneticPr fontId="3"/>
  </si>
  <si>
    <t>助成事業に
要する経費</t>
    <rPh sb="0" eb="2">
      <t>ジョセイ</t>
    </rPh>
    <rPh sb="2" eb="4">
      <t>ジギョウ</t>
    </rPh>
    <rPh sb="6" eb="7">
      <t>ヨウ</t>
    </rPh>
    <rPh sb="9" eb="11">
      <t>ケイヒ</t>
    </rPh>
    <phoneticPr fontId="3"/>
  </si>
  <si>
    <t>助成対象経費
(A)×(B)</t>
    <phoneticPr fontId="4"/>
  </si>
  <si>
    <t>顧客ニーズ検証または販路開拓、製品・サービスの試作品開発に係る人件費のみ対象となります。
資料・情報収集、経理事務作業等　は対象外です。</t>
    <phoneticPr fontId="3"/>
  </si>
  <si>
    <t>番号</t>
    <rPh sb="0" eb="2">
      <t>バンゴウ</t>
    </rPh>
    <phoneticPr fontId="3"/>
  </si>
  <si>
    <t>報酬月額（給与等）</t>
    <rPh sb="0" eb="2">
      <t>ホウシュウ</t>
    </rPh>
    <rPh sb="2" eb="4">
      <t>ゲツガク</t>
    </rPh>
    <rPh sb="5" eb="7">
      <t>キュウヨ</t>
    </rPh>
    <rPh sb="7" eb="8">
      <t>ナド</t>
    </rPh>
    <phoneticPr fontId="4"/>
  </si>
  <si>
    <t>人件費単価（円/1h）</t>
    <rPh sb="0" eb="3">
      <t>ジンケンヒ</t>
    </rPh>
    <rPh sb="3" eb="5">
      <t>タンカ</t>
    </rPh>
    <rPh sb="6" eb="7">
      <t>エン</t>
    </rPh>
    <phoneticPr fontId="4"/>
  </si>
  <si>
    <t>～146,000　未満</t>
    <rPh sb="9" eb="11">
      <t>ミマン</t>
    </rPh>
    <phoneticPr fontId="3"/>
  </si>
  <si>
    <t>146,000～155,000</t>
  </si>
  <si>
    <t>155,000～165,000</t>
  </si>
  <si>
    <t>165,000～175,000</t>
  </si>
  <si>
    <t>175,000～185,000</t>
  </si>
  <si>
    <t>185,000～195,000</t>
  </si>
  <si>
    <t>195,000～210,000</t>
  </si>
  <si>
    <t>210,000～230,000</t>
  </si>
  <si>
    <t>230,000～250,000</t>
  </si>
  <si>
    <t>250,000～270,000</t>
  </si>
  <si>
    <t>270,000～290,000</t>
  </si>
  <si>
    <t>290,000～310,000</t>
  </si>
  <si>
    <t>310,000～330,000</t>
  </si>
  <si>
    <t>330,000～350,000</t>
  </si>
  <si>
    <t>350,000～370,000</t>
  </si>
  <si>
    <t>370,000～395,000</t>
  </si>
  <si>
    <t>395,000～425,000</t>
  </si>
  <si>
    <t>425,000～455,000</t>
  </si>
  <si>
    <t>455,000～485,000</t>
  </si>
  <si>
    <t>485,000～515,000</t>
  </si>
  <si>
    <t>515,000～545,000</t>
  </si>
  <si>
    <t>545,000～575,000</t>
  </si>
  <si>
    <t>575,000～605,000</t>
  </si>
  <si>
    <t>605,000～</t>
  </si>
  <si>
    <t>時給単価(B)</t>
    <rPh sb="0" eb="2">
      <t>ジキュウタンカ2</t>
    </rPh>
    <phoneticPr fontId="3"/>
  </si>
  <si>
    <t>従事時間/日
(A)</t>
    <rPh sb="0" eb="2">
      <t>ジュウジ</t>
    </rPh>
    <rPh sb="2" eb="4">
      <t>ジカン</t>
    </rPh>
    <rPh sb="5" eb="6">
      <t>ニチ</t>
    </rPh>
    <phoneticPr fontId="3"/>
  </si>
  <si>
    <t>日数</t>
    <rPh sb="0" eb="2">
      <t>ニッスウ</t>
    </rPh>
    <phoneticPr fontId="3"/>
  </si>
  <si>
    <t>日額</t>
    <rPh sb="0" eb="2">
      <t>ニチガク</t>
    </rPh>
    <phoneticPr fontId="3"/>
  </si>
  <si>
    <t>SU型：600万円
SB型：100万円</t>
    <rPh sb="2" eb="3">
      <t>ガタ</t>
    </rPh>
    <rPh sb="7" eb="9">
      <t>マンエン</t>
    </rPh>
    <phoneticPr fontId="3"/>
  </si>
  <si>
    <t>合計【注5】</t>
    <rPh sb="0" eb="2">
      <t>ゴウケイ</t>
    </rPh>
    <rPh sb="2" eb="6">
      <t>(チュウ5)</t>
    </rPh>
    <phoneticPr fontId="3"/>
  </si>
  <si>
    <t>助成対象外経費【注4】</t>
    <rPh sb="0" eb="7">
      <t>ジョセイタイショウガイケイヒ</t>
    </rPh>
    <rPh sb="7" eb="11">
      <t>(チュウ4)</t>
    </rPh>
    <phoneticPr fontId="3"/>
  </si>
  <si>
    <t>助成金交付申請額
（千円未満切捨）
【注３】</t>
    <rPh sb="0" eb="3">
      <t>ジョセイキン</t>
    </rPh>
    <rPh sb="3" eb="5">
      <t>コウフ</t>
    </rPh>
    <rPh sb="5" eb="7">
      <t>シンセイ</t>
    </rPh>
    <rPh sb="7" eb="8">
      <t>ガク</t>
    </rPh>
    <rPh sb="10" eb="16">
      <t>センエンミマンキリス</t>
    </rPh>
    <rPh sb="18" eb="22">
      <t>(チュウ3)</t>
    </rPh>
    <phoneticPr fontId="3"/>
  </si>
  <si>
    <t>（１）　役員または社員の直接人件費</t>
    <rPh sb="4" eb="6">
      <t>ヤクイン</t>
    </rPh>
    <rPh sb="9" eb="11">
      <t>シャイン</t>
    </rPh>
    <rPh sb="12" eb="17">
      <t>チョクセツジンケンヒ</t>
    </rPh>
    <phoneticPr fontId="3"/>
  </si>
  <si>
    <t>（２）　パート・アルバイトの直接人件費</t>
    <rPh sb="14" eb="19">
      <t>チョクセツジンケンヒ</t>
    </rPh>
    <phoneticPr fontId="3"/>
  </si>
  <si>
    <r>
      <t xml:space="preserve">設置期間
（月数）
</t>
    </r>
    <r>
      <rPr>
        <sz val="8"/>
        <rFont val="ＭＳ Ｐゴシック"/>
        <family val="3"/>
        <charset val="128"/>
      </rPr>
      <t>※リース・
レンタルのみ</t>
    </r>
    <rPh sb="0" eb="2">
      <t>セッチ</t>
    </rPh>
    <rPh sb="2" eb="4">
      <t>キカン</t>
    </rPh>
    <rPh sb="6" eb="8">
      <t>ツキスウ</t>
    </rPh>
    <phoneticPr fontId="3"/>
  </si>
  <si>
    <t>内　容</t>
    <rPh sb="0" eb="1">
      <t>ウチ</t>
    </rPh>
    <rPh sb="2" eb="3">
      <t>カタチ</t>
    </rPh>
    <phoneticPr fontId="3"/>
  </si>
  <si>
    <t>単価（税抜）
(B)</t>
    <rPh sb="0" eb="2">
      <t>タンカ</t>
    </rPh>
    <rPh sb="3" eb="5">
      <t>ゼイヌキ</t>
    </rPh>
    <phoneticPr fontId="3"/>
  </si>
  <si>
    <t>助成対象経費
(B)×(A)
（税抜）</t>
    <rPh sb="16" eb="18">
      <t>ゼイヌキ</t>
    </rPh>
    <phoneticPr fontId="4"/>
  </si>
  <si>
    <t xml:space="preserve">委託先
（予定） </t>
    <phoneticPr fontId="4"/>
  </si>
  <si>
    <t>経費区分別内訳</t>
    <rPh sb="0" eb="5">
      <t>ケイヒクブンベツ</t>
    </rPh>
    <rPh sb="5" eb="7">
      <t>ウチワケ</t>
    </rPh>
    <phoneticPr fontId="3"/>
  </si>
  <si>
    <t>広告費</t>
    <rPh sb="0" eb="3">
      <t>コウコクヒ</t>
    </rPh>
    <phoneticPr fontId="4"/>
  </si>
  <si>
    <t>ＥＣサイト出店初期登録料</t>
    <rPh sb="5" eb="12">
      <t>シュッテンショキトウロクリョウ</t>
    </rPh>
    <phoneticPr fontId="4"/>
  </si>
  <si>
    <t>直接人件費</t>
    <rPh sb="0" eb="2">
      <t>チョクセツ</t>
    </rPh>
    <rPh sb="2" eb="5">
      <t>ジンケンヒ</t>
    </rPh>
    <phoneticPr fontId="4"/>
  </si>
  <si>
    <t>　経費配分変更届　変更内容</t>
    <rPh sb="3" eb="5">
      <t>ハイブン</t>
    </rPh>
    <rPh sb="5" eb="7">
      <t>ヘンコウ</t>
    </rPh>
    <rPh sb="9" eb="11">
      <t>ヘンコウ</t>
    </rPh>
    <rPh sb="11" eb="13">
      <t>ナイヨウ</t>
    </rPh>
    <phoneticPr fontId="3"/>
  </si>
  <si>
    <t>各経費の交付決定金額をご入力ください</t>
    <rPh sb="0" eb="3">
      <t>カクケイヒ</t>
    </rPh>
    <rPh sb="4" eb="6">
      <t>コウフ</t>
    </rPh>
    <rPh sb="6" eb="10">
      <t>ケッテイキンガク</t>
    </rPh>
    <rPh sb="12" eb="14">
      <t>ニュウリョク</t>
    </rPh>
    <phoneticPr fontId="3"/>
  </si>
  <si>
    <t>変更内容</t>
    <rPh sb="0" eb="4">
      <t>ヘンコウナイヨウ</t>
    </rPh>
    <phoneticPr fontId="3"/>
  </si>
  <si>
    <t>変更理由</t>
    <rPh sb="0" eb="4">
      <t>ヘンコウリユウ</t>
    </rPh>
    <phoneticPr fontId="3"/>
  </si>
  <si>
    <t>助成金申請書よりコピーし貼付け、変更部分のみ赤文字にし変更内容、理由を入力</t>
    <phoneticPr fontId="3"/>
  </si>
  <si>
    <t>○○</t>
    <phoneticPr fontId="3"/>
  </si>
  <si>
    <t>××</t>
    <phoneticPr fontId="3"/>
  </si>
  <si>
    <t>△△</t>
    <phoneticPr fontId="3"/>
  </si>
  <si>
    <t>・・・・・</t>
    <phoneticPr fontId="3"/>
  </si>
  <si>
    <t>回</t>
    <rPh sb="0" eb="1">
      <t>カイ</t>
    </rPh>
    <phoneticPr fontId="3"/>
  </si>
  <si>
    <t>C</t>
    <phoneticPr fontId="3"/>
  </si>
  <si>
    <t>仮説検証を10回から5回に変更</t>
    <rPh sb="0" eb="4">
      <t>カセツケンショウ</t>
    </rPh>
    <rPh sb="7" eb="8">
      <t>カイ</t>
    </rPh>
    <rPh sb="11" eb="12">
      <t>カイ</t>
    </rPh>
    <rPh sb="13" eb="15">
      <t>ヘンコウ</t>
    </rPh>
    <phoneticPr fontId="3"/>
  </si>
  <si>
    <t>□□□</t>
    <phoneticPr fontId="3"/>
  </si>
  <si>
    <t>サンプル数を充分確保できたため</t>
    <rPh sb="4" eb="5">
      <t>スウ</t>
    </rPh>
    <rPh sb="6" eb="8">
      <t>ジュウブン</t>
    </rPh>
    <rPh sb="8" eb="10">
      <t>カクホ</t>
    </rPh>
    <phoneticPr fontId="3"/>
  </si>
  <si>
    <t>様式第４-2号(第８条関係)</t>
    <phoneticPr fontId="3"/>
  </si>
  <si>
    <t>顧客獲得実践支援助成事業　経費確認申請書</t>
    <rPh sb="0" eb="12">
      <t>コキャクカクトクジッセンシエンジョセイジギョウ</t>
    </rPh>
    <rPh sb="13" eb="15">
      <t>ケイヒ</t>
    </rPh>
    <rPh sb="15" eb="17">
      <t>カクニン</t>
    </rPh>
    <rPh sb="17" eb="20">
      <t>シンセイショ</t>
    </rPh>
    <phoneticPr fontId="3"/>
  </si>
  <si>
    <t>　経費確認申請　変更内容</t>
    <rPh sb="1" eb="7">
      <t>ケイヒカクニンシンセイ</t>
    </rPh>
    <rPh sb="8" eb="12">
      <t>ヘンコウナイヨウ</t>
    </rPh>
    <phoneticPr fontId="3"/>
  </si>
  <si>
    <t>助成金交付決定通知書別表交付決定金額、又は前回の経費確認申請の金額</t>
    <rPh sb="0" eb="3">
      <t>ジョセイキン</t>
    </rPh>
    <rPh sb="3" eb="10">
      <t>コウフケッテイツウチショ</t>
    </rPh>
    <rPh sb="10" eb="12">
      <t>ベッピョウ</t>
    </rPh>
    <rPh sb="12" eb="18">
      <t>コウフケッテイキンガク</t>
    </rPh>
    <rPh sb="19" eb="20">
      <t>マタ</t>
    </rPh>
    <rPh sb="21" eb="23">
      <t>ゼンカイ</t>
    </rPh>
    <rPh sb="24" eb="26">
      <t>ケイヒ</t>
    </rPh>
    <rPh sb="26" eb="28">
      <t>カクニン</t>
    </rPh>
    <rPh sb="28" eb="30">
      <t>シンセイ</t>
    </rPh>
    <rPh sb="31" eb="33">
      <t>キンガク</t>
    </rPh>
    <phoneticPr fontId="3"/>
  </si>
  <si>
    <t>助成金交付決定通知書別表交付決定金額、又は前回の経費確認申請の金額</t>
    <rPh sb="0" eb="3">
      <t>ジョセイキン</t>
    </rPh>
    <rPh sb="3" eb="10">
      <t>コウフケッテイツウチショ</t>
    </rPh>
    <rPh sb="10" eb="12">
      <t>ベッピョウ</t>
    </rPh>
    <rPh sb="12" eb="18">
      <t>コウフケッテイキンガク</t>
    </rPh>
    <phoneticPr fontId="3"/>
  </si>
  <si>
    <t>各経費の交付決定金額をご入力ください</t>
    <phoneticPr fontId="3"/>
  </si>
  <si>
    <r>
      <t xml:space="preserve">※助成金交付額は交付決定通知書に記載の『助成予定額』が上限となります。
</t>
    </r>
    <r>
      <rPr>
        <b/>
        <sz val="14"/>
        <color rgb="FFFF0000"/>
        <rFont val="游ゴシック"/>
        <family val="3"/>
        <charset val="128"/>
        <scheme val="minor"/>
      </rPr>
      <t>《入力手順》</t>
    </r>
    <r>
      <rPr>
        <b/>
        <sz val="14"/>
        <color theme="1"/>
        <rFont val="游ゴシック"/>
        <family val="3"/>
        <charset val="128"/>
        <scheme val="minor"/>
      </rPr>
      <t xml:space="preserve">
①『変更内容』シートのD列</t>
    </r>
    <r>
      <rPr>
        <b/>
        <sz val="14"/>
        <color rgb="FFFF0000"/>
        <rFont val="游ゴシック"/>
        <family val="3"/>
        <charset val="128"/>
        <scheme val="minor"/>
      </rPr>
      <t>赤枠</t>
    </r>
    <r>
      <rPr>
        <b/>
        <sz val="14"/>
        <color theme="1"/>
        <rFont val="游ゴシック"/>
        <family val="3"/>
        <charset val="128"/>
        <scheme val="minor"/>
      </rPr>
      <t>に各経費の助成金予定額をご入力ください
②ご申請いただいた助成金申請書の全ての経費内訳を各シートの</t>
    </r>
    <r>
      <rPr>
        <b/>
        <sz val="14"/>
        <color rgb="FFFF0000"/>
        <rFont val="游ゴシック"/>
        <family val="3"/>
        <charset val="128"/>
        <scheme val="minor"/>
      </rPr>
      <t>赤枠</t>
    </r>
    <r>
      <rPr>
        <b/>
        <sz val="14"/>
        <color theme="1"/>
        <rFont val="游ゴシック"/>
        <family val="3"/>
        <charset val="128"/>
        <scheme val="minor"/>
      </rPr>
      <t>にコピーして貼付してください
③変更部分が分かるよう</t>
    </r>
    <r>
      <rPr>
        <b/>
        <sz val="14"/>
        <color rgb="FFFF0000"/>
        <rFont val="游ゴシック"/>
        <family val="3"/>
        <charset val="128"/>
        <scheme val="minor"/>
      </rPr>
      <t>赤文字</t>
    </r>
    <r>
      <rPr>
        <b/>
        <sz val="14"/>
        <color theme="1"/>
        <rFont val="游ゴシック"/>
        <family val="3"/>
        <charset val="128"/>
        <scheme val="minor"/>
      </rPr>
      <t>にし、変更内容と理由をご入力ください。
※</t>
    </r>
    <r>
      <rPr>
        <b/>
        <u/>
        <sz val="14"/>
        <color theme="1"/>
        <rFont val="游ゴシック"/>
        <family val="3"/>
        <charset val="128"/>
        <scheme val="minor"/>
      </rPr>
      <t>入力にあたっては『変更内容（記入例）』『内訳経費（記入例）』シートをご参照ください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Ph sb="38" eb="40">
      <t>ニュウリョク</t>
    </rPh>
    <rPh sb="40" eb="42">
      <t>テジュン</t>
    </rPh>
    <rPh sb="56" eb="57">
      <t>レツ</t>
    </rPh>
    <rPh sb="57" eb="58">
      <t>アカ</t>
    </rPh>
    <rPh sb="58" eb="59">
      <t>ワク</t>
    </rPh>
    <rPh sb="64" eb="70">
      <t>ジョセイキンヨテイガク</t>
    </rPh>
    <rPh sb="89" eb="92">
      <t>ジョセイキン</t>
    </rPh>
    <rPh sb="109" eb="110">
      <t>アカ</t>
    </rPh>
    <rPh sb="110" eb="111">
      <t>ワク</t>
    </rPh>
    <rPh sb="133" eb="134">
      <t>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</si>
</sst>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原&quot;\-General"/>
    <numFmt numFmtId="177" formatCode="&quot;機&quot;\-General"/>
    <numFmt numFmtId="178" formatCode="&quot;展&quot;\-General"/>
    <numFmt numFmtId="179" formatCode="#,##0_ ;[Red]\-#,##0\ "/>
    <numFmt numFmtId="180" formatCode="&quot;人(役･社)ー&quot;General"/>
    <numFmt numFmtId="181" formatCode="&quot;人(ﾊﾟ･ｱ)ー&quot;General"/>
  </numFmts>
  <fonts count="3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12"/>
      <name val="游ゴシック"/>
      <family val="3"/>
      <charset val="128"/>
      <scheme val="minor"/>
    </font>
    <font>
      <sz val="10"/>
      <name val="ＭＳ 明朝"/>
      <family val="1"/>
      <charset val="128"/>
    </font>
    <font>
      <sz val="10.5"/>
      <name val="ＭＳ ゴシック"/>
      <family val="3"/>
      <charset val="128"/>
    </font>
    <font>
      <sz val="11"/>
      <color theme="2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11"/>
      <color theme="0" tint="-4.9989318521683403E-2"/>
      <name val="游ゴシック"/>
      <family val="3"/>
      <charset val="128"/>
      <scheme val="minor"/>
    </font>
    <font>
      <sz val="10"/>
      <color theme="0" tint="-4.9989318521683403E-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10"/>
      <color theme="0" tint="-4.9989318521683403E-2"/>
      <name val="游ゴシック"/>
      <family val="3"/>
      <charset val="128"/>
      <scheme val="minor"/>
    </font>
    <font>
      <b/>
      <sz val="11"/>
      <color theme="0" tint="-4.9989318521683403E-2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b/>
      <u/>
      <sz val="14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 diagonalUp="1"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theme="0"/>
      </left>
      <right/>
      <top/>
      <bottom/>
      <diagonal style="thin">
        <color theme="1"/>
      </diagonal>
    </border>
    <border diagonalUp="1">
      <left/>
      <right/>
      <top/>
      <bottom/>
      <diagonal style="thin">
        <color theme="1"/>
      </diagonal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 style="hair">
        <color indexed="64"/>
      </left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 style="hair">
        <color indexed="64"/>
      </left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hair">
        <color indexed="64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 style="hair">
        <color indexed="64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 style="thin">
        <color auto="1"/>
      </right>
      <top style="medium">
        <color rgb="FFFF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FF0000"/>
      </top>
      <bottom style="thin">
        <color auto="1"/>
      </bottom>
      <diagonal/>
    </border>
    <border>
      <left style="thin">
        <color auto="1"/>
      </left>
      <right style="medium">
        <color rgb="FFFF0000"/>
      </right>
      <top style="medium">
        <color rgb="FFFF0000"/>
      </top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medium">
        <color rgb="FFFF0000"/>
      </bottom>
      <diagonal/>
    </border>
    <border>
      <left style="thin">
        <color theme="0" tint="-0.14996795556505021"/>
      </left>
      <right/>
      <top/>
      <bottom style="thin">
        <color indexed="64"/>
      </bottom>
      <diagonal/>
    </border>
    <border>
      <left/>
      <right style="hair">
        <color auto="1"/>
      </right>
      <top style="medium">
        <color rgb="FFFF0000"/>
      </top>
      <bottom/>
      <diagonal/>
    </border>
    <border>
      <left/>
      <right style="hair">
        <color auto="1"/>
      </right>
      <top/>
      <bottom style="medium">
        <color rgb="FFFF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14996795556505021"/>
      </left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</cellStyleXfs>
  <cellXfs count="336">
    <xf numFmtId="0" fontId="0" fillId="0" borderId="0" xfId="0">
      <alignment vertical="center"/>
    </xf>
    <xf numFmtId="0" fontId="0" fillId="4" borderId="5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right" vertical="center"/>
    </xf>
    <xf numFmtId="0" fontId="5" fillId="4" borderId="5" xfId="0" applyFont="1" applyFill="1" applyBorder="1" applyAlignment="1">
      <alignment horizontal="center" vertical="center" wrapText="1"/>
    </xf>
    <xf numFmtId="0" fontId="0" fillId="5" borderId="5" xfId="0" applyFill="1" applyBorder="1">
      <alignment vertical="center"/>
    </xf>
    <xf numFmtId="0" fontId="0" fillId="4" borderId="5" xfId="0" applyFill="1" applyBorder="1" applyAlignment="1">
      <alignment horizontal="center" vertical="center"/>
    </xf>
    <xf numFmtId="0" fontId="9" fillId="0" borderId="0" xfId="1" applyFont="1" applyAlignment="1" applyProtection="1">
      <alignment vertical="center" wrapText="1"/>
    </xf>
    <xf numFmtId="0" fontId="9" fillId="0" borderId="0" xfId="1" applyFont="1" applyProtection="1">
      <alignment vertical="center"/>
    </xf>
    <xf numFmtId="0" fontId="9" fillId="0" borderId="6" xfId="1" applyFont="1" applyFill="1" applyBorder="1" applyAlignment="1" applyProtection="1">
      <alignment horizontal="right" vertical="center" wrapText="1"/>
    </xf>
    <xf numFmtId="0" fontId="9" fillId="0" borderId="0" xfId="0" applyFont="1" applyAlignment="1" applyProtection="1">
      <alignment horizontal="center" vertical="center" wrapText="1"/>
      <protection locked="0"/>
    </xf>
    <xf numFmtId="38" fontId="9" fillId="0" borderId="11" xfId="4" applyFont="1" applyBorder="1" applyAlignment="1" applyProtection="1">
      <alignment horizontal="center" vertical="center" wrapText="1"/>
      <protection locked="0"/>
    </xf>
    <xf numFmtId="38" fontId="9" fillId="6" borderId="0" xfId="4" applyFont="1" applyFill="1" applyAlignment="1" applyProtection="1">
      <alignment vertical="center" wrapText="1"/>
    </xf>
    <xf numFmtId="0" fontId="10" fillId="0" borderId="12" xfId="1" applyFont="1" applyFill="1" applyBorder="1" applyProtection="1">
      <alignment vertical="center"/>
    </xf>
    <xf numFmtId="38" fontId="9" fillId="0" borderId="11" xfId="4" applyFont="1" applyFill="1" applyBorder="1" applyAlignment="1" applyProtection="1">
      <alignment horizontal="center" vertical="center" wrapText="1"/>
      <protection locked="0"/>
    </xf>
    <xf numFmtId="0" fontId="11" fillId="3" borderId="12" xfId="0" applyFont="1" applyFill="1" applyBorder="1" applyProtection="1">
      <alignment vertical="center"/>
    </xf>
    <xf numFmtId="0" fontId="10" fillId="4" borderId="0" xfId="0" applyFont="1" applyFill="1" applyAlignment="1" applyProtection="1">
      <alignment horizontal="center" vertical="center" wrapText="1"/>
    </xf>
    <xf numFmtId="0" fontId="10" fillId="4" borderId="11" xfId="0" applyFont="1" applyFill="1" applyBorder="1" applyAlignment="1" applyProtection="1">
      <alignment horizontal="center" vertical="center" wrapText="1"/>
    </xf>
    <xf numFmtId="176" fontId="12" fillId="4" borderId="0" xfId="0" applyNumberFormat="1" applyFont="1" applyFill="1" applyAlignment="1" applyProtection="1">
      <alignment horizontal="center" vertical="center" wrapText="1"/>
    </xf>
    <xf numFmtId="0" fontId="12" fillId="4" borderId="1" xfId="0" applyNumberFormat="1" applyFont="1" applyFill="1" applyBorder="1" applyAlignment="1" applyProtection="1">
      <alignment horizontal="center" vertical="center" wrapText="1"/>
    </xf>
    <xf numFmtId="0" fontId="9" fillId="4" borderId="0" xfId="0" applyNumberFormat="1" applyFont="1" applyFill="1" applyBorder="1" applyAlignment="1" applyProtection="1">
      <alignment horizontal="right" vertical="center" wrapText="1"/>
    </xf>
    <xf numFmtId="0" fontId="13" fillId="0" borderId="0" xfId="0" applyFont="1">
      <alignment vertical="center"/>
    </xf>
    <xf numFmtId="0" fontId="14" fillId="0" borderId="0" xfId="1" applyFont="1" applyAlignment="1" applyProtection="1">
      <alignment vertical="center" wrapText="1"/>
    </xf>
    <xf numFmtId="0" fontId="14" fillId="0" borderId="0" xfId="1" applyFont="1" applyProtection="1">
      <alignment vertical="center"/>
    </xf>
    <xf numFmtId="0" fontId="14" fillId="0" borderId="0" xfId="0" applyFont="1" applyAlignment="1" applyProtection="1">
      <alignment horizontal="center" vertical="center" wrapText="1"/>
      <protection locked="0"/>
    </xf>
    <xf numFmtId="38" fontId="14" fillId="0" borderId="11" xfId="4" applyFont="1" applyBorder="1" applyAlignment="1" applyProtection="1">
      <alignment horizontal="center" vertical="center" wrapText="1"/>
      <protection locked="0"/>
    </xf>
    <xf numFmtId="38" fontId="14" fillId="6" borderId="0" xfId="4" applyFont="1" applyFill="1" applyAlignment="1" applyProtection="1">
      <alignment vertical="center" wrapText="1"/>
    </xf>
    <xf numFmtId="0" fontId="15" fillId="0" borderId="12" xfId="1" applyFont="1" applyFill="1" applyBorder="1" applyProtection="1">
      <alignment vertical="center"/>
    </xf>
    <xf numFmtId="38" fontId="14" fillId="0" borderId="11" xfId="4" applyFont="1" applyFill="1" applyBorder="1" applyAlignment="1" applyProtection="1">
      <alignment horizontal="center" vertical="center" wrapText="1"/>
      <protection locked="0"/>
    </xf>
    <xf numFmtId="0" fontId="7" fillId="3" borderId="12" xfId="0" applyFont="1" applyFill="1" applyBorder="1" applyProtection="1">
      <alignment vertical="center"/>
    </xf>
    <xf numFmtId="0" fontId="14" fillId="4" borderId="0" xfId="0" applyFont="1" applyFill="1" applyAlignment="1" applyProtection="1">
      <alignment horizontal="center" vertical="center" wrapText="1"/>
    </xf>
    <xf numFmtId="176" fontId="16" fillId="4" borderId="0" xfId="0" applyNumberFormat="1" applyFont="1" applyFill="1" applyAlignment="1" applyProtection="1">
      <alignment horizontal="center" vertical="center" wrapText="1"/>
    </xf>
    <xf numFmtId="176" fontId="16" fillId="4" borderId="0" xfId="1" applyNumberFormat="1" applyFont="1" applyFill="1" applyAlignment="1" applyProtection="1">
      <alignment horizontal="center" vertical="center" wrapText="1"/>
    </xf>
    <xf numFmtId="0" fontId="16" fillId="4" borderId="1" xfId="0" applyNumberFormat="1" applyFont="1" applyFill="1" applyBorder="1" applyAlignment="1" applyProtection="1">
      <alignment horizontal="center" vertical="center" wrapText="1"/>
    </xf>
    <xf numFmtId="0" fontId="14" fillId="4" borderId="0" xfId="0" applyNumberFormat="1" applyFont="1" applyFill="1" applyBorder="1" applyAlignment="1" applyProtection="1">
      <alignment horizontal="right" vertical="center" wrapText="1"/>
    </xf>
    <xf numFmtId="38" fontId="15" fillId="4" borderId="0" xfId="0" applyNumberFormat="1" applyFont="1" applyFill="1" applyBorder="1" applyAlignment="1" applyProtection="1">
      <alignment vertical="center" wrapText="1"/>
    </xf>
    <xf numFmtId="0" fontId="14" fillId="4" borderId="9" xfId="0" applyNumberFormat="1" applyFont="1" applyFill="1" applyBorder="1" applyAlignment="1" applyProtection="1">
      <alignment vertical="center" wrapText="1"/>
    </xf>
    <xf numFmtId="0" fontId="14" fillId="4" borderId="13" xfId="0" applyNumberFormat="1" applyFont="1" applyFill="1" applyBorder="1" applyAlignment="1" applyProtection="1">
      <alignment vertical="center" wrapText="1"/>
    </xf>
    <xf numFmtId="0" fontId="14" fillId="0" borderId="0" xfId="1" applyFont="1" applyFill="1" applyBorder="1" applyAlignment="1" applyProtection="1">
      <alignment horizontal="right" vertical="center" wrapText="1"/>
    </xf>
    <xf numFmtId="0" fontId="14" fillId="0" borderId="0" xfId="1" applyFont="1" applyAlignment="1" applyProtection="1">
      <alignment horizontal="left" vertical="center" wrapText="1"/>
    </xf>
    <xf numFmtId="38" fontId="14" fillId="6" borderId="6" xfId="4" applyFont="1" applyFill="1" applyBorder="1" applyAlignment="1" applyProtection="1">
      <alignment vertical="center" wrapText="1"/>
    </xf>
    <xf numFmtId="0" fontId="2" fillId="0" borderId="0" xfId="0" applyFont="1" applyAlignment="1">
      <alignment vertical="center" textRotation="255"/>
    </xf>
    <xf numFmtId="0" fontId="0" fillId="0" borderId="0" xfId="0" applyAlignment="1">
      <alignment vertical="center" textRotation="255"/>
    </xf>
    <xf numFmtId="0" fontId="14" fillId="4" borderId="0" xfId="1" applyFont="1" applyFill="1" applyAlignment="1" applyProtection="1">
      <alignment horizontal="center" vertical="center" wrapText="1"/>
    </xf>
    <xf numFmtId="0" fontId="14" fillId="4" borderId="0" xfId="1" applyFont="1" applyFill="1" applyAlignment="1" applyProtection="1">
      <alignment horizontal="center" vertical="center" wrapText="1" shrinkToFit="1"/>
    </xf>
    <xf numFmtId="0" fontId="14" fillId="4" borderId="11" xfId="1" applyFont="1" applyFill="1" applyBorder="1" applyAlignment="1" applyProtection="1">
      <alignment horizontal="center" vertical="center" wrapText="1" shrinkToFit="1"/>
    </xf>
    <xf numFmtId="177" fontId="16" fillId="4" borderId="0" xfId="0" applyNumberFormat="1" applyFont="1" applyFill="1" applyAlignment="1" applyProtection="1">
      <alignment horizontal="center" vertical="center"/>
    </xf>
    <xf numFmtId="0" fontId="16" fillId="4" borderId="1" xfId="0" applyNumberFormat="1" applyFont="1" applyFill="1" applyBorder="1" applyAlignment="1" applyProtection="1">
      <alignment horizontal="center" vertical="center"/>
    </xf>
    <xf numFmtId="38" fontId="14" fillId="4" borderId="15" xfId="0" applyNumberFormat="1" applyFont="1" applyFill="1" applyBorder="1" applyAlignment="1" applyProtection="1">
      <alignment horizontal="right" vertical="center" wrapText="1"/>
    </xf>
    <xf numFmtId="0" fontId="11" fillId="0" borderId="0" xfId="1" applyFont="1" applyAlignment="1" applyProtection="1">
      <alignment horizontal="left" vertical="center" wrapText="1"/>
      <protection locked="0"/>
    </xf>
    <xf numFmtId="0" fontId="11" fillId="0" borderId="16" xfId="1" applyFont="1" applyBorder="1" applyAlignment="1" applyProtection="1">
      <alignment horizontal="center" vertical="center" wrapText="1"/>
      <protection locked="0"/>
    </xf>
    <xf numFmtId="0" fontId="11" fillId="0" borderId="11" xfId="1" applyFont="1" applyBorder="1" applyAlignment="1" applyProtection="1">
      <alignment horizontal="center" vertical="center" wrapText="1"/>
      <protection locked="0"/>
    </xf>
    <xf numFmtId="38" fontId="11" fillId="7" borderId="0" xfId="4" applyFont="1" applyFill="1" applyBorder="1" applyAlignment="1" applyProtection="1">
      <alignment horizontal="right" vertical="center"/>
      <protection locked="0"/>
    </xf>
    <xf numFmtId="0" fontId="17" fillId="0" borderId="0" xfId="1" applyFont="1" applyProtection="1">
      <alignment vertical="center"/>
      <protection locked="0"/>
    </xf>
    <xf numFmtId="178" fontId="11" fillId="4" borderId="0" xfId="1" applyNumberFormat="1" applyFont="1" applyFill="1" applyAlignment="1" applyProtection="1">
      <alignment horizontal="center" vertical="center"/>
      <protection locked="0"/>
    </xf>
    <xf numFmtId="0" fontId="11" fillId="4" borderId="0" xfId="0" applyFont="1" applyFill="1" applyAlignment="1">
      <alignment horizontal="center" vertical="center"/>
    </xf>
    <xf numFmtId="0" fontId="11" fillId="4" borderId="17" xfId="0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right" vertical="center"/>
    </xf>
    <xf numFmtId="38" fontId="11" fillId="4" borderId="0" xfId="0" applyNumberFormat="1" applyFont="1" applyFill="1" applyAlignment="1">
      <alignment horizontal="right" vertical="center"/>
    </xf>
    <xf numFmtId="0" fontId="9" fillId="0" borderId="0" xfId="1" applyFont="1" applyBorder="1" applyProtection="1">
      <alignment vertical="center"/>
    </xf>
    <xf numFmtId="38" fontId="12" fillId="6" borderId="0" xfId="4" applyFont="1" applyFill="1" applyAlignment="1" applyProtection="1">
      <alignment vertical="center" wrapText="1"/>
    </xf>
    <xf numFmtId="38" fontId="9" fillId="0" borderId="0" xfId="5" applyFont="1" applyAlignment="1" applyProtection="1">
      <alignment vertical="center"/>
    </xf>
    <xf numFmtId="178" fontId="12" fillId="4" borderId="0" xfId="0" applyNumberFormat="1" applyFont="1" applyFill="1" applyAlignment="1" applyProtection="1">
      <alignment horizontal="center" vertical="center" wrapText="1"/>
    </xf>
    <xf numFmtId="0" fontId="9" fillId="4" borderId="1" xfId="0" applyNumberFormat="1" applyFont="1" applyFill="1" applyBorder="1" applyAlignment="1" applyProtection="1">
      <alignment horizontal="center" vertical="center" wrapText="1"/>
    </xf>
    <xf numFmtId="38" fontId="19" fillId="4" borderId="0" xfId="0" applyNumberFormat="1" applyFont="1" applyFill="1" applyBorder="1" applyAlignment="1" applyProtection="1">
      <alignment vertical="center" wrapText="1"/>
    </xf>
    <xf numFmtId="0" fontId="9" fillId="4" borderId="9" xfId="0" applyNumberFormat="1" applyFont="1" applyFill="1" applyBorder="1" applyAlignment="1" applyProtection="1">
      <alignment vertical="center" wrapText="1"/>
    </xf>
    <xf numFmtId="0" fontId="11" fillId="0" borderId="0" xfId="1" applyFont="1" applyProtection="1">
      <alignment vertical="center"/>
    </xf>
    <xf numFmtId="0" fontId="11" fillId="0" borderId="0" xfId="1" applyFont="1" applyFill="1" applyProtection="1">
      <alignment vertical="center"/>
    </xf>
    <xf numFmtId="0" fontId="11" fillId="0" borderId="0" xfId="1" applyFont="1" applyAlignment="1" applyProtection="1">
      <alignment horizontal="left" vertical="center" wrapText="1"/>
    </xf>
    <xf numFmtId="38" fontId="11" fillId="6" borderId="0" xfId="4" applyFont="1" applyFill="1" applyProtection="1">
      <alignment vertical="center"/>
    </xf>
    <xf numFmtId="0" fontId="17" fillId="3" borderId="12" xfId="1" applyFont="1" applyFill="1" applyBorder="1" applyProtection="1">
      <alignment vertical="center"/>
    </xf>
    <xf numFmtId="0" fontId="11" fillId="4" borderId="1" xfId="0" applyNumberFormat="1" applyFont="1" applyFill="1" applyBorder="1" applyAlignment="1" applyProtection="1">
      <alignment horizontal="center" vertical="center"/>
    </xf>
    <xf numFmtId="38" fontId="17" fillId="4" borderId="4" xfId="0" applyNumberFormat="1" applyFont="1" applyFill="1" applyBorder="1" applyAlignment="1" applyProtection="1">
      <alignment vertical="center"/>
    </xf>
    <xf numFmtId="38" fontId="17" fillId="4" borderId="0" xfId="0" applyNumberFormat="1" applyFont="1" applyFill="1" applyBorder="1" applyAlignment="1" applyProtection="1">
      <alignment vertical="center"/>
    </xf>
    <xf numFmtId="0" fontId="17" fillId="0" borderId="0" xfId="1" applyFont="1" applyAlignment="1" applyProtection="1">
      <alignment vertical="center" wrapText="1"/>
    </xf>
    <xf numFmtId="0" fontId="11" fillId="0" borderId="0" xfId="1" applyFont="1" applyFill="1" applyBorder="1" applyAlignment="1" applyProtection="1">
      <alignment horizontal="right"/>
    </xf>
    <xf numFmtId="14" fontId="17" fillId="0" borderId="0" xfId="1" applyNumberFormat="1" applyFont="1" applyAlignment="1" applyProtection="1">
      <alignment vertical="center"/>
    </xf>
    <xf numFmtId="178" fontId="19" fillId="4" borderId="0" xfId="0" applyNumberFormat="1" applyFont="1" applyFill="1" applyAlignment="1" applyProtection="1">
      <alignment horizontal="center" vertical="center" wrapText="1"/>
    </xf>
    <xf numFmtId="0" fontId="10" fillId="4" borderId="0" xfId="0" applyNumberFormat="1" applyFont="1" applyFill="1" applyBorder="1" applyAlignment="1" applyProtection="1">
      <alignment horizontal="right" vertical="center" wrapText="1"/>
    </xf>
    <xf numFmtId="0" fontId="17" fillId="4" borderId="0" xfId="0" applyFont="1" applyFill="1" applyAlignment="1" applyProtection="1">
      <alignment horizontal="center" vertical="center" wrapText="1"/>
    </xf>
    <xf numFmtId="0" fontId="17" fillId="4" borderId="0" xfId="1" applyFont="1" applyFill="1" applyAlignment="1" applyProtection="1">
      <alignment horizontal="center" vertical="center" wrapText="1"/>
    </xf>
    <xf numFmtId="14" fontId="17" fillId="0" borderId="0" xfId="1" applyNumberFormat="1" applyFont="1" applyProtection="1">
      <alignment vertical="center"/>
    </xf>
    <xf numFmtId="0" fontId="17" fillId="4" borderId="5" xfId="0" applyFont="1" applyFill="1" applyBorder="1" applyAlignment="1">
      <alignment horizontal="center" vertical="center" wrapText="1"/>
    </xf>
    <xf numFmtId="0" fontId="17" fillId="4" borderId="5" xfId="1" applyNumberFormat="1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38" fontId="11" fillId="0" borderId="5" xfId="4" applyNumberFormat="1" applyFont="1" applyBorder="1" applyAlignment="1">
      <alignment horizontal="center" vertical="center"/>
    </xf>
    <xf numFmtId="38" fontId="11" fillId="6" borderId="5" xfId="4" applyNumberFormat="1" applyFont="1" applyFill="1" applyBorder="1">
      <alignment vertical="center"/>
    </xf>
    <xf numFmtId="0" fontId="17" fillId="4" borderId="1" xfId="1" applyNumberFormat="1" applyFont="1" applyFill="1" applyBorder="1" applyAlignment="1">
      <alignment horizontal="center" vertical="center" wrapText="1"/>
    </xf>
    <xf numFmtId="38" fontId="11" fillId="6" borderId="1" xfId="4" applyNumberFormat="1" applyFont="1" applyFill="1" applyBorder="1">
      <alignment vertical="center"/>
    </xf>
    <xf numFmtId="38" fontId="17" fillId="4" borderId="1" xfId="0" applyNumberFormat="1" applyFont="1" applyFill="1" applyBorder="1" applyAlignment="1">
      <alignment vertical="center"/>
    </xf>
    <xf numFmtId="0" fontId="0" fillId="0" borderId="0" xfId="0" applyProtection="1">
      <alignment vertical="center"/>
    </xf>
    <xf numFmtId="180" fontId="17" fillId="4" borderId="0" xfId="0" applyNumberFormat="1" applyFont="1" applyFill="1" applyAlignment="1" applyProtection="1">
      <alignment horizontal="center" vertical="center"/>
    </xf>
    <xf numFmtId="0" fontId="11" fillId="3" borderId="0" xfId="1" applyFont="1" applyFill="1" applyBorder="1" applyAlignment="1" applyProtection="1">
      <alignment horizontal="left" vertical="center" wrapText="1"/>
    </xf>
    <xf numFmtId="0" fontId="17" fillId="3" borderId="0" xfId="1" applyFont="1" applyFill="1" applyBorder="1" applyProtection="1">
      <alignment vertical="center"/>
    </xf>
    <xf numFmtId="0" fontId="11" fillId="3" borderId="0" xfId="0" applyFont="1" applyFill="1" applyBorder="1" applyProtection="1">
      <alignment vertical="center"/>
    </xf>
    <xf numFmtId="38" fontId="17" fillId="4" borderId="3" xfId="0" applyNumberFormat="1" applyFont="1" applyFill="1" applyBorder="1" applyAlignment="1">
      <alignment horizontal="right" vertical="center"/>
    </xf>
    <xf numFmtId="0" fontId="22" fillId="3" borderId="12" xfId="1" applyFont="1" applyFill="1" applyBorder="1" applyAlignment="1" applyProtection="1">
      <alignment horizontal="left" vertical="center" wrapText="1"/>
    </xf>
    <xf numFmtId="0" fontId="23" fillId="0" borderId="0" xfId="0" applyFont="1">
      <alignment vertical="center"/>
    </xf>
    <xf numFmtId="0" fontId="11" fillId="4" borderId="1" xfId="0" applyNumberFormat="1" applyFont="1" applyFill="1" applyBorder="1" applyAlignment="1">
      <alignment horizontal="center" vertical="center"/>
    </xf>
    <xf numFmtId="38" fontId="17" fillId="4" borderId="3" xfId="0" applyNumberFormat="1" applyFont="1" applyFill="1" applyBorder="1" applyAlignment="1">
      <alignment vertical="center"/>
    </xf>
    <xf numFmtId="38" fontId="11" fillId="0" borderId="7" xfId="4" applyNumberFormat="1" applyFont="1" applyBorder="1" applyAlignment="1">
      <alignment horizontal="center" vertical="center"/>
    </xf>
    <xf numFmtId="38" fontId="17" fillId="4" borderId="2" xfId="0" applyNumberFormat="1" applyFont="1" applyFill="1" applyBorder="1" applyAlignment="1">
      <alignment horizontal="right" vertical="center"/>
    </xf>
    <xf numFmtId="179" fontId="21" fillId="0" borderId="18" xfId="1" applyNumberFormat="1" applyFont="1" applyBorder="1" applyAlignment="1" applyProtection="1">
      <alignment horizontal="center" vertical="center"/>
    </xf>
    <xf numFmtId="179" fontId="21" fillId="0" borderId="18" xfId="1" applyNumberFormat="1" applyFont="1" applyFill="1" applyBorder="1" applyAlignment="1" applyProtection="1">
      <alignment horizontal="center" vertical="center"/>
    </xf>
    <xf numFmtId="179" fontId="21" fillId="0" borderId="19" xfId="1" applyNumberFormat="1" applyFont="1" applyFill="1" applyBorder="1" applyAlignment="1" applyProtection="1">
      <alignment horizontal="center" vertical="center"/>
    </xf>
    <xf numFmtId="0" fontId="20" fillId="0" borderId="20" xfId="1" applyFont="1" applyBorder="1" applyAlignment="1" applyProtection="1">
      <alignment horizontal="center" vertical="center"/>
    </xf>
    <xf numFmtId="0" fontId="20" fillId="0" borderId="21" xfId="1" applyFont="1" applyBorder="1" applyAlignment="1" applyProtection="1">
      <alignment horizontal="center" vertical="center"/>
    </xf>
    <xf numFmtId="0" fontId="20" fillId="0" borderId="22" xfId="1" applyFont="1" applyBorder="1" applyAlignment="1" applyProtection="1">
      <alignment horizontal="center" vertical="center"/>
    </xf>
    <xf numFmtId="0" fontId="20" fillId="0" borderId="23" xfId="1" applyFont="1" applyBorder="1" applyAlignment="1" applyProtection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38" fontId="0" fillId="5" borderId="5" xfId="4" applyFont="1" applyFill="1" applyBorder="1">
      <alignment vertical="center"/>
    </xf>
    <xf numFmtId="38" fontId="0" fillId="4" borderId="5" xfId="4" applyFont="1" applyFill="1" applyBorder="1">
      <alignment vertical="center"/>
    </xf>
    <xf numFmtId="38" fontId="5" fillId="4" borderId="5" xfId="4" applyFont="1" applyFill="1" applyBorder="1" applyAlignment="1">
      <alignment vertical="center" wrapText="1"/>
    </xf>
    <xf numFmtId="38" fontId="9" fillId="4" borderId="0" xfId="4" applyFont="1" applyFill="1" applyBorder="1" applyAlignment="1" applyProtection="1">
      <alignment horizontal="right" vertical="center" wrapText="1"/>
    </xf>
    <xf numFmtId="0" fontId="11" fillId="2" borderId="12" xfId="0" applyFont="1" applyFill="1" applyBorder="1" applyAlignment="1" applyProtection="1">
      <alignment horizontal="center" vertical="center" wrapText="1"/>
    </xf>
    <xf numFmtId="0" fontId="0" fillId="0" borderId="0" xfId="0" applyFill="1" applyBorder="1">
      <alignment vertical="center"/>
    </xf>
    <xf numFmtId="0" fontId="13" fillId="0" borderId="0" xfId="0" applyFont="1" applyFill="1" applyBorder="1" applyProtection="1">
      <alignment vertical="center"/>
      <protection locked="0"/>
    </xf>
    <xf numFmtId="0" fontId="13" fillId="0" borderId="0" xfId="0" applyFont="1" applyFill="1" applyBorder="1">
      <alignment vertical="center"/>
    </xf>
    <xf numFmtId="0" fontId="25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right"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38" fontId="0" fillId="0" borderId="0" xfId="4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9" fillId="0" borderId="0" xfId="0" applyFont="1" applyProtection="1">
      <alignment vertical="center"/>
    </xf>
    <xf numFmtId="0" fontId="9" fillId="0" borderId="5" xfId="0" applyFont="1" applyBorder="1" applyProtection="1">
      <alignment vertical="center"/>
    </xf>
    <xf numFmtId="0" fontId="26" fillId="3" borderId="32" xfId="0" applyFont="1" applyFill="1" applyBorder="1" applyAlignment="1" applyProtection="1">
      <alignment horizontal="center" vertical="center" wrapText="1"/>
    </xf>
    <xf numFmtId="0" fontId="10" fillId="0" borderId="32" xfId="1" applyFont="1" applyFill="1" applyBorder="1" applyProtection="1">
      <alignment vertical="center"/>
    </xf>
    <xf numFmtId="0" fontId="14" fillId="0" borderId="0" xfId="0" applyFont="1" applyProtection="1">
      <alignment vertical="center"/>
    </xf>
    <xf numFmtId="0" fontId="14" fillId="0" borderId="5" xfId="0" applyFont="1" applyBorder="1" applyProtection="1">
      <alignment vertical="center"/>
    </xf>
    <xf numFmtId="0" fontId="27" fillId="3" borderId="33" xfId="1" applyFont="1" applyFill="1" applyBorder="1" applyAlignment="1" applyProtection="1">
      <alignment horizontal="left" vertical="center" wrapText="1"/>
    </xf>
    <xf numFmtId="0" fontId="15" fillId="0" borderId="32" xfId="1" applyFont="1" applyFill="1" applyBorder="1" applyProtection="1">
      <alignment vertical="center"/>
    </xf>
    <xf numFmtId="0" fontId="7" fillId="3" borderId="34" xfId="0" applyFont="1" applyFill="1" applyBorder="1" applyProtection="1">
      <alignment vertical="center"/>
    </xf>
    <xf numFmtId="0" fontId="11" fillId="0" borderId="0" xfId="4" applyNumberFormat="1" applyFont="1" applyFill="1" applyAlignment="1" applyProtection="1">
      <alignment horizontal="right" vertical="center"/>
      <protection locked="0"/>
    </xf>
    <xf numFmtId="0" fontId="11" fillId="0" borderId="5" xfId="4" applyNumberFormat="1" applyFont="1" applyFill="1" applyBorder="1" applyAlignment="1" applyProtection="1">
      <alignment horizontal="right" vertical="center"/>
      <protection locked="0"/>
    </xf>
    <xf numFmtId="0" fontId="17" fillId="4" borderId="5" xfId="0" applyFont="1" applyFill="1" applyBorder="1" applyAlignment="1" applyProtection="1">
      <alignment horizontal="center" vertical="center" wrapText="1"/>
    </xf>
    <xf numFmtId="0" fontId="11" fillId="0" borderId="5" xfId="1" applyFont="1" applyBorder="1" applyAlignment="1" applyProtection="1">
      <alignment horizontal="left" vertical="center"/>
    </xf>
    <xf numFmtId="38" fontId="9" fillId="4" borderId="0" xfId="4" applyFont="1" applyFill="1" applyBorder="1" applyAlignment="1" applyProtection="1">
      <alignment vertical="center" wrapText="1"/>
    </xf>
    <xf numFmtId="0" fontId="11" fillId="4" borderId="32" xfId="0" applyFont="1" applyFill="1" applyBorder="1" applyProtection="1">
      <alignment vertical="center"/>
    </xf>
    <xf numFmtId="0" fontId="11" fillId="4" borderId="13" xfId="0" applyFont="1" applyFill="1" applyBorder="1" applyProtection="1">
      <alignment vertical="center"/>
    </xf>
    <xf numFmtId="0" fontId="11" fillId="4" borderId="35" xfId="0" applyFont="1" applyFill="1" applyBorder="1" applyProtection="1">
      <alignment vertical="center"/>
    </xf>
    <xf numFmtId="0" fontId="28" fillId="4" borderId="5" xfId="0" applyFont="1" applyFill="1" applyBorder="1" applyAlignment="1" applyProtection="1">
      <alignment horizontal="center" vertical="center" wrapText="1"/>
    </xf>
    <xf numFmtId="0" fontId="7" fillId="4" borderId="13" xfId="0" applyFont="1" applyFill="1" applyBorder="1" applyProtection="1">
      <alignment vertical="center"/>
    </xf>
    <xf numFmtId="38" fontId="9" fillId="4" borderId="0" xfId="0" applyNumberFormat="1" applyFont="1" applyFill="1" applyBorder="1" applyAlignment="1" applyProtection="1">
      <alignment vertical="center" wrapText="1"/>
    </xf>
    <xf numFmtId="0" fontId="11" fillId="4" borderId="36" xfId="0" applyFont="1" applyFill="1" applyBorder="1" applyAlignment="1">
      <alignment horizontal="center" vertical="center" wrapText="1"/>
    </xf>
    <xf numFmtId="0" fontId="17" fillId="0" borderId="36" xfId="0" applyFont="1" applyBorder="1">
      <alignment vertical="center"/>
    </xf>
    <xf numFmtId="0" fontId="2" fillId="4" borderId="36" xfId="0" applyNumberFormat="1" applyFont="1" applyFill="1" applyBorder="1" applyProtection="1">
      <alignment vertical="center"/>
    </xf>
    <xf numFmtId="0" fontId="2" fillId="4" borderId="13" xfId="0" applyNumberFormat="1" applyFont="1" applyFill="1" applyBorder="1" applyProtection="1">
      <alignment vertical="center"/>
    </xf>
    <xf numFmtId="0" fontId="11" fillId="4" borderId="37" xfId="0" applyFont="1" applyFill="1" applyBorder="1" applyProtection="1">
      <alignment vertical="center"/>
    </xf>
    <xf numFmtId="0" fontId="11" fillId="4" borderId="38" xfId="0" applyFont="1" applyFill="1" applyBorder="1" applyProtection="1">
      <alignment vertical="center"/>
    </xf>
    <xf numFmtId="0" fontId="19" fillId="0" borderId="0" xfId="1" applyFont="1" applyProtection="1">
      <alignment vertical="center"/>
    </xf>
    <xf numFmtId="0" fontId="17" fillId="4" borderId="5" xfId="1" applyFont="1" applyFill="1" applyBorder="1" applyAlignment="1" applyProtection="1">
      <alignment horizontal="center" vertical="center"/>
    </xf>
    <xf numFmtId="0" fontId="11" fillId="4" borderId="13" xfId="1" applyFont="1" applyFill="1" applyBorder="1" applyAlignment="1" applyProtection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38" fontId="0" fillId="5" borderId="3" xfId="4" applyFont="1" applyFill="1" applyBorder="1">
      <alignment vertical="center"/>
    </xf>
    <xf numFmtId="38" fontId="0" fillId="0" borderId="3" xfId="4" applyFont="1" applyFill="1" applyBorder="1">
      <alignment vertical="center"/>
    </xf>
    <xf numFmtId="0" fontId="29" fillId="0" borderId="0" xfId="0" applyFont="1" applyAlignment="1" applyProtection="1">
      <alignment horizontal="center" vertical="center" wrapText="1"/>
      <protection locked="0"/>
    </xf>
    <xf numFmtId="38" fontId="29" fillId="0" borderId="11" xfId="4" applyFont="1" applyBorder="1" applyAlignment="1" applyProtection="1">
      <alignment horizontal="center" vertical="center" wrapText="1"/>
      <protection locked="0"/>
    </xf>
    <xf numFmtId="0" fontId="7" fillId="4" borderId="37" xfId="0" applyFont="1" applyFill="1" applyBorder="1" applyProtection="1">
      <alignment vertical="center"/>
    </xf>
    <xf numFmtId="0" fontId="7" fillId="4" borderId="38" xfId="0" applyFont="1" applyFill="1" applyBorder="1" applyProtection="1">
      <alignment vertical="center"/>
    </xf>
    <xf numFmtId="0" fontId="9" fillId="0" borderId="0" xfId="1" applyFont="1" applyFill="1" applyBorder="1" applyAlignment="1" applyProtection="1">
      <alignment horizontal="right" vertical="center" wrapText="1"/>
    </xf>
    <xf numFmtId="0" fontId="9" fillId="0" borderId="0" xfId="1" applyFont="1" applyAlignment="1" applyProtection="1">
      <alignment horizontal="left" vertical="center" wrapText="1"/>
    </xf>
    <xf numFmtId="0" fontId="10" fillId="4" borderId="0" xfId="1" applyFont="1" applyFill="1" applyAlignment="1" applyProtection="1">
      <alignment horizontal="center" vertical="center" wrapText="1"/>
    </xf>
    <xf numFmtId="0" fontId="10" fillId="4" borderId="0" xfId="1" applyFont="1" applyFill="1" applyAlignment="1" applyProtection="1">
      <alignment horizontal="center" vertical="center" wrapText="1" shrinkToFit="1"/>
    </xf>
    <xf numFmtId="0" fontId="10" fillId="4" borderId="11" xfId="1" applyFont="1" applyFill="1" applyBorder="1" applyAlignment="1" applyProtection="1">
      <alignment horizontal="center" vertical="center" wrapText="1" shrinkToFit="1"/>
    </xf>
    <xf numFmtId="0" fontId="30" fillId="3" borderId="14" xfId="1" applyFont="1" applyFill="1" applyBorder="1" applyAlignment="1" applyProtection="1">
      <alignment horizontal="left" vertical="center" wrapText="1"/>
    </xf>
    <xf numFmtId="0" fontId="11" fillId="4" borderId="0" xfId="0" applyFont="1" applyFill="1" applyAlignment="1" applyProtection="1">
      <alignment horizontal="center" vertical="center" wrapText="1"/>
    </xf>
    <xf numFmtId="0" fontId="5" fillId="0" borderId="0" xfId="0" applyFont="1">
      <alignment vertical="center"/>
    </xf>
    <xf numFmtId="0" fontId="31" fillId="3" borderId="12" xfId="0" applyFont="1" applyFill="1" applyBorder="1" applyAlignment="1" applyProtection="1">
      <alignment horizontal="center" vertical="center" wrapText="1"/>
    </xf>
    <xf numFmtId="0" fontId="17" fillId="4" borderId="5" xfId="1" applyFont="1" applyFill="1" applyBorder="1" applyAlignment="1">
      <alignment horizontal="center" vertical="center" wrapText="1"/>
    </xf>
    <xf numFmtId="0" fontId="17" fillId="4" borderId="0" xfId="1" applyFont="1" applyFill="1" applyAlignment="1">
      <alignment horizontal="center" vertical="center" wrapText="1"/>
    </xf>
    <xf numFmtId="0" fontId="17" fillId="4" borderId="16" xfId="1" applyFont="1" applyFill="1" applyBorder="1" applyAlignment="1">
      <alignment horizontal="center" vertical="center" wrapText="1"/>
    </xf>
    <xf numFmtId="0" fontId="17" fillId="4" borderId="11" xfId="1" applyFont="1" applyFill="1" applyBorder="1" applyAlignment="1">
      <alignment horizontal="center" vertical="center" wrapText="1"/>
    </xf>
    <xf numFmtId="0" fontId="17" fillId="4" borderId="0" xfId="1" applyFont="1" applyFill="1" applyAlignment="1">
      <alignment horizontal="center" vertical="center" wrapText="1" shrinkToFit="1"/>
    </xf>
    <xf numFmtId="0" fontId="31" fillId="0" borderId="0" xfId="1" applyFont="1" applyAlignment="1">
      <alignment horizontal="center" vertical="center" wrapText="1"/>
    </xf>
    <xf numFmtId="0" fontId="17" fillId="4" borderId="0" xfId="0" applyNumberFormat="1" applyFont="1" applyFill="1" applyAlignment="1" applyProtection="1">
      <alignment horizontal="center" vertical="center" wrapText="1"/>
    </xf>
    <xf numFmtId="0" fontId="17" fillId="4" borderId="5" xfId="0" applyNumberFormat="1" applyFont="1" applyFill="1" applyBorder="1" applyAlignment="1" applyProtection="1">
      <alignment horizontal="center" vertical="center" wrapText="1"/>
    </xf>
    <xf numFmtId="0" fontId="10" fillId="4" borderId="0" xfId="1" applyFont="1" applyFill="1" applyBorder="1" applyAlignment="1" applyProtection="1">
      <alignment horizontal="center" vertical="center" wrapText="1"/>
    </xf>
    <xf numFmtId="0" fontId="5" fillId="4" borderId="39" xfId="0" applyFont="1" applyFill="1" applyBorder="1" applyAlignment="1">
      <alignment horizontal="center" vertical="center" wrapText="1"/>
    </xf>
    <xf numFmtId="0" fontId="5" fillId="4" borderId="40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/>
    </xf>
    <xf numFmtId="38" fontId="0" fillId="5" borderId="41" xfId="4" applyFont="1" applyFill="1" applyBorder="1">
      <alignment vertical="center"/>
    </xf>
    <xf numFmtId="0" fontId="9" fillId="4" borderId="42" xfId="0" applyNumberFormat="1" applyFont="1" applyFill="1" applyBorder="1" applyAlignment="1" applyProtection="1">
      <alignment vertical="center" wrapText="1"/>
    </xf>
    <xf numFmtId="0" fontId="9" fillId="0" borderId="43" xfId="0" applyFont="1" applyBorder="1" applyAlignment="1" applyProtection="1">
      <alignment horizontal="center" vertical="center" wrapText="1"/>
      <protection locked="0"/>
    </xf>
    <xf numFmtId="0" fontId="9" fillId="0" borderId="44" xfId="0" applyFont="1" applyBorder="1" applyAlignment="1" applyProtection="1">
      <alignment horizontal="center" vertical="center" wrapText="1"/>
      <protection locked="0"/>
    </xf>
    <xf numFmtId="38" fontId="9" fillId="0" borderId="44" xfId="4" applyFont="1" applyBorder="1" applyAlignment="1" applyProtection="1">
      <alignment horizontal="center" vertical="center" wrapText="1"/>
      <protection locked="0"/>
    </xf>
    <xf numFmtId="38" fontId="9" fillId="0" borderId="45" xfId="4" applyFont="1" applyBorder="1" applyAlignment="1" applyProtection="1">
      <alignment horizontal="center" vertical="center" wrapText="1"/>
      <protection locked="0"/>
    </xf>
    <xf numFmtId="38" fontId="9" fillId="0" borderId="46" xfId="4" applyFont="1" applyBorder="1" applyAlignment="1" applyProtection="1">
      <alignment vertical="center" wrapText="1"/>
      <protection locked="0"/>
    </xf>
    <xf numFmtId="0" fontId="9" fillId="0" borderId="47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38" fontId="9" fillId="0" borderId="0" xfId="4" applyFont="1" applyBorder="1" applyAlignment="1" applyProtection="1">
      <alignment horizontal="center" vertical="center" wrapText="1"/>
      <protection locked="0"/>
    </xf>
    <xf numFmtId="38" fontId="9" fillId="0" borderId="48" xfId="4" applyFont="1" applyBorder="1" applyAlignment="1" applyProtection="1">
      <alignment vertical="center" wrapText="1"/>
      <protection locked="0"/>
    </xf>
    <xf numFmtId="0" fontId="29" fillId="0" borderId="47" xfId="0" applyFont="1" applyBorder="1" applyAlignment="1" applyProtection="1">
      <alignment horizontal="center" vertical="center" wrapText="1"/>
      <protection locked="0"/>
    </xf>
    <xf numFmtId="0" fontId="29" fillId="0" borderId="0" xfId="0" applyFont="1" applyBorder="1" applyAlignment="1" applyProtection="1">
      <alignment horizontal="center" vertical="center" wrapText="1"/>
      <protection locked="0"/>
    </xf>
    <xf numFmtId="38" fontId="29" fillId="0" borderId="0" xfId="4" applyFont="1" applyBorder="1" applyAlignment="1" applyProtection="1">
      <alignment horizontal="center" vertical="center" wrapText="1"/>
      <protection locked="0"/>
    </xf>
    <xf numFmtId="38" fontId="29" fillId="0" borderId="48" xfId="4" applyFont="1" applyBorder="1" applyAlignment="1" applyProtection="1">
      <alignment vertical="center" wrapText="1"/>
      <protection locked="0"/>
    </xf>
    <xf numFmtId="0" fontId="9" fillId="0" borderId="49" xfId="0" applyFont="1" applyBorder="1" applyAlignment="1" applyProtection="1">
      <alignment horizontal="center" vertical="center" wrapText="1"/>
      <protection locked="0"/>
    </xf>
    <xf numFmtId="0" fontId="9" fillId="0" borderId="50" xfId="0" applyFont="1" applyBorder="1" applyAlignment="1" applyProtection="1">
      <alignment horizontal="center" vertical="center" wrapText="1"/>
      <protection locked="0"/>
    </xf>
    <xf numFmtId="38" fontId="9" fillId="0" borderId="50" xfId="4" applyFont="1" applyBorder="1" applyAlignment="1" applyProtection="1">
      <alignment horizontal="center" vertical="center" wrapText="1"/>
      <protection locked="0"/>
    </xf>
    <xf numFmtId="38" fontId="9" fillId="0" borderId="51" xfId="4" applyFont="1" applyBorder="1" applyAlignment="1" applyProtection="1">
      <alignment horizontal="center" vertical="center" wrapText="1"/>
      <protection locked="0"/>
    </xf>
    <xf numFmtId="38" fontId="9" fillId="0" borderId="52" xfId="4" applyFont="1" applyBorder="1" applyAlignment="1" applyProtection="1">
      <alignment vertical="center" wrapText="1"/>
      <protection locked="0"/>
    </xf>
    <xf numFmtId="0" fontId="33" fillId="0" borderId="32" xfId="1" applyFont="1" applyFill="1" applyBorder="1" applyProtection="1">
      <alignment vertical="center"/>
    </xf>
    <xf numFmtId="0" fontId="29" fillId="0" borderId="5" xfId="0" applyFont="1" applyBorder="1" applyProtection="1">
      <alignment vertical="center"/>
    </xf>
    <xf numFmtId="0" fontId="9" fillId="0" borderId="53" xfId="0" applyFont="1" applyBorder="1" applyAlignment="1" applyProtection="1">
      <alignment horizontal="center" vertical="center" wrapText="1"/>
      <protection locked="0"/>
    </xf>
    <xf numFmtId="0" fontId="9" fillId="0" borderId="54" xfId="0" applyFont="1" applyBorder="1" applyAlignment="1" applyProtection="1">
      <alignment horizontal="center" vertical="center" wrapText="1"/>
      <protection locked="0"/>
    </xf>
    <xf numFmtId="38" fontId="9" fillId="0" borderId="54" xfId="4" applyFont="1" applyBorder="1" applyAlignment="1" applyProtection="1">
      <alignment horizontal="center" vertical="center" wrapText="1"/>
      <protection locked="0"/>
    </xf>
    <xf numFmtId="38" fontId="9" fillId="0" borderId="55" xfId="4" applyFont="1" applyBorder="1" applyAlignment="1" applyProtection="1">
      <alignment horizontal="center" vertical="center" wrapText="1"/>
      <protection locked="0"/>
    </xf>
    <xf numFmtId="38" fontId="9" fillId="0" borderId="56" xfId="4" applyFont="1" applyBorder="1" applyAlignment="1" applyProtection="1">
      <alignment vertical="center" wrapText="1"/>
      <protection locked="0"/>
    </xf>
    <xf numFmtId="0" fontId="9" fillId="0" borderId="57" xfId="0" applyFont="1" applyBorder="1" applyAlignment="1" applyProtection="1">
      <alignment horizontal="center" vertical="center" wrapText="1"/>
      <protection locked="0"/>
    </xf>
    <xf numFmtId="38" fontId="9" fillId="0" borderId="58" xfId="4" applyFont="1" applyBorder="1" applyAlignment="1" applyProtection="1">
      <alignment vertical="center" wrapText="1"/>
      <protection locked="0"/>
    </xf>
    <xf numFmtId="0" fontId="9" fillId="0" borderId="59" xfId="0" applyFont="1" applyBorder="1" applyAlignment="1" applyProtection="1">
      <alignment horizontal="center" vertical="center" wrapText="1"/>
      <protection locked="0"/>
    </xf>
    <xf numFmtId="0" fontId="9" fillId="0" borderId="60" xfId="0" applyFont="1" applyBorder="1" applyAlignment="1" applyProtection="1">
      <alignment horizontal="center" vertical="center" wrapText="1"/>
      <protection locked="0"/>
    </xf>
    <xf numFmtId="38" fontId="9" fillId="0" borderId="60" xfId="4" applyFont="1" applyBorder="1" applyAlignment="1" applyProtection="1">
      <alignment horizontal="center" vertical="center" wrapText="1"/>
      <protection locked="0"/>
    </xf>
    <xf numFmtId="38" fontId="9" fillId="0" borderId="61" xfId="4" applyFont="1" applyBorder="1" applyAlignment="1" applyProtection="1">
      <alignment horizontal="center" vertical="center" wrapText="1"/>
      <protection locked="0"/>
    </xf>
    <xf numFmtId="38" fontId="9" fillId="0" borderId="62" xfId="4" applyFont="1" applyBorder="1" applyAlignment="1" applyProtection="1">
      <alignment vertical="center" wrapText="1"/>
      <protection locked="0"/>
    </xf>
    <xf numFmtId="0" fontId="14" fillId="4" borderId="42" xfId="0" applyNumberFormat="1" applyFont="1" applyFill="1" applyBorder="1" applyAlignment="1" applyProtection="1">
      <alignment vertical="center" wrapText="1"/>
    </xf>
    <xf numFmtId="0" fontId="14" fillId="4" borderId="42" xfId="0" applyNumberFormat="1" applyFont="1" applyFill="1" applyBorder="1" applyAlignment="1" applyProtection="1">
      <alignment vertical="center" textRotation="255" wrapText="1"/>
    </xf>
    <xf numFmtId="0" fontId="14" fillId="4" borderId="71" xfId="0" applyNumberFormat="1" applyFont="1" applyFill="1" applyBorder="1" applyAlignment="1" applyProtection="1">
      <alignment vertical="center" wrapText="1"/>
    </xf>
    <xf numFmtId="0" fontId="14" fillId="0" borderId="53" xfId="0" applyFont="1" applyBorder="1" applyAlignment="1" applyProtection="1">
      <alignment horizontal="center" vertical="center" wrapText="1"/>
      <protection locked="0"/>
    </xf>
    <xf numFmtId="0" fontId="14" fillId="0" borderId="54" xfId="0" applyFont="1" applyBorder="1" applyAlignment="1" applyProtection="1">
      <alignment horizontal="center" vertical="center" wrapText="1"/>
      <protection locked="0"/>
    </xf>
    <xf numFmtId="0" fontId="14" fillId="0" borderId="54" xfId="0" applyFont="1" applyBorder="1" applyAlignment="1" applyProtection="1">
      <alignment horizontal="center" vertical="center" wrapText="1" shrinkToFit="1"/>
      <protection locked="0"/>
    </xf>
    <xf numFmtId="0" fontId="14" fillId="0" borderId="54" xfId="0" applyFont="1" applyBorder="1" applyAlignment="1" applyProtection="1">
      <alignment horizontal="center" vertical="center" textRotation="255" wrapText="1"/>
      <protection locked="0"/>
    </xf>
    <xf numFmtId="38" fontId="14" fillId="0" borderId="54" xfId="4" applyFont="1" applyBorder="1" applyAlignment="1" applyProtection="1">
      <alignment horizontal="right" vertical="center" wrapText="1"/>
      <protection locked="0"/>
    </xf>
    <xf numFmtId="38" fontId="14" fillId="0" borderId="55" xfId="4" applyFont="1" applyBorder="1" applyAlignment="1" applyProtection="1">
      <alignment horizontal="center" vertical="center" wrapText="1"/>
      <protection locked="0"/>
    </xf>
    <xf numFmtId="38" fontId="14" fillId="0" borderId="56" xfId="4" applyFont="1" applyBorder="1" applyAlignment="1" applyProtection="1">
      <alignment vertical="center" wrapText="1"/>
      <protection locked="0"/>
    </xf>
    <xf numFmtId="0" fontId="14" fillId="0" borderId="57" xfId="0" applyFont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 applyProtection="1">
      <alignment horizontal="center" vertical="center" wrapText="1" shrinkToFit="1"/>
      <protection locked="0"/>
    </xf>
    <xf numFmtId="0" fontId="14" fillId="0" borderId="0" xfId="0" applyFont="1" applyBorder="1" applyAlignment="1" applyProtection="1">
      <alignment horizontal="center" vertical="center" textRotation="255" wrapText="1"/>
      <protection locked="0"/>
    </xf>
    <xf numFmtId="38" fontId="14" fillId="0" borderId="0" xfId="4" applyFont="1" applyBorder="1" applyAlignment="1" applyProtection="1">
      <alignment horizontal="right" vertical="center" wrapText="1"/>
      <protection locked="0"/>
    </xf>
    <xf numFmtId="38" fontId="14" fillId="0" borderId="58" xfId="4" applyFont="1" applyBorder="1" applyAlignment="1" applyProtection="1">
      <alignment vertical="center" wrapText="1"/>
      <protection locked="0"/>
    </xf>
    <xf numFmtId="0" fontId="14" fillId="0" borderId="59" xfId="0" applyFont="1" applyBorder="1" applyAlignment="1" applyProtection="1">
      <alignment horizontal="center" vertical="center" wrapText="1"/>
      <protection locked="0"/>
    </xf>
    <xf numFmtId="0" fontId="14" fillId="0" borderId="60" xfId="0" applyFont="1" applyBorder="1" applyAlignment="1" applyProtection="1">
      <alignment horizontal="center" vertical="center" wrapText="1"/>
      <protection locked="0"/>
    </xf>
    <xf numFmtId="0" fontId="14" fillId="0" borderId="60" xfId="0" applyFont="1" applyBorder="1" applyAlignment="1" applyProtection="1">
      <alignment horizontal="center" vertical="center" wrapText="1" shrinkToFit="1"/>
      <protection locked="0"/>
    </xf>
    <xf numFmtId="0" fontId="14" fillId="0" borderId="60" xfId="0" applyFont="1" applyBorder="1" applyAlignment="1" applyProtection="1">
      <alignment horizontal="center" vertical="center" textRotation="255" wrapText="1"/>
      <protection locked="0"/>
    </xf>
    <xf numFmtId="38" fontId="14" fillId="0" borderId="60" xfId="4" applyFont="1" applyBorder="1" applyAlignment="1" applyProtection="1">
      <alignment horizontal="right" vertical="center" wrapText="1"/>
      <protection locked="0"/>
    </xf>
    <xf numFmtId="38" fontId="14" fillId="0" borderId="61" xfId="4" applyFont="1" applyBorder="1" applyAlignment="1" applyProtection="1">
      <alignment horizontal="center" vertical="center" wrapText="1"/>
      <protection locked="0"/>
    </xf>
    <xf numFmtId="38" fontId="14" fillId="0" borderId="62" xfId="4" applyFont="1" applyBorder="1" applyAlignment="1" applyProtection="1">
      <alignment vertical="center" wrapText="1"/>
      <protection locked="0"/>
    </xf>
    <xf numFmtId="38" fontId="14" fillId="0" borderId="54" xfId="4" applyFont="1" applyBorder="1" applyAlignment="1" applyProtection="1">
      <alignment horizontal="center" vertical="center" wrapText="1"/>
      <protection locked="0"/>
    </xf>
    <xf numFmtId="38" fontId="14" fillId="0" borderId="0" xfId="4" applyFont="1" applyBorder="1" applyAlignment="1" applyProtection="1">
      <alignment horizontal="center" vertical="center" wrapText="1"/>
      <protection locked="0"/>
    </xf>
    <xf numFmtId="38" fontId="14" fillId="0" borderId="60" xfId="4" applyFont="1" applyBorder="1" applyAlignment="1" applyProtection="1">
      <alignment horizontal="center" vertical="center" wrapText="1"/>
      <protection locked="0"/>
    </xf>
    <xf numFmtId="0" fontId="11" fillId="0" borderId="57" xfId="1" applyFont="1" applyBorder="1" applyAlignment="1" applyProtection="1">
      <alignment horizontal="left" vertical="center" wrapText="1"/>
      <protection locked="0"/>
    </xf>
    <xf numFmtId="0" fontId="11" fillId="0" borderId="0" xfId="1" applyFont="1" applyBorder="1" applyAlignment="1" applyProtection="1">
      <alignment horizontal="left" vertical="center" wrapText="1"/>
      <protection locked="0"/>
    </xf>
    <xf numFmtId="38" fontId="11" fillId="0" borderId="58" xfId="4" applyFont="1" applyFill="1" applyBorder="1" applyAlignment="1" applyProtection="1">
      <alignment horizontal="right" vertical="center"/>
      <protection locked="0"/>
    </xf>
    <xf numFmtId="0" fontId="11" fillId="0" borderId="59" xfId="1" applyFont="1" applyBorder="1" applyAlignment="1" applyProtection="1">
      <alignment horizontal="left" vertical="center" wrapText="1"/>
      <protection locked="0"/>
    </xf>
    <xf numFmtId="0" fontId="11" fillId="0" borderId="60" xfId="1" applyFont="1" applyBorder="1" applyAlignment="1" applyProtection="1">
      <alignment horizontal="left" vertical="center" wrapText="1"/>
      <protection locked="0"/>
    </xf>
    <xf numFmtId="0" fontId="11" fillId="0" borderId="73" xfId="1" applyFont="1" applyBorder="1" applyAlignment="1" applyProtection="1">
      <alignment horizontal="center" vertical="center" wrapText="1"/>
      <protection locked="0"/>
    </xf>
    <xf numFmtId="0" fontId="11" fillId="0" borderId="61" xfId="1" applyFont="1" applyBorder="1" applyAlignment="1" applyProtection="1">
      <alignment horizontal="center" vertical="center" wrapText="1"/>
      <protection locked="0"/>
    </xf>
    <xf numFmtId="38" fontId="11" fillId="0" borderId="62" xfId="4" applyFont="1" applyFill="1" applyBorder="1" applyAlignment="1" applyProtection="1">
      <alignment horizontal="right" vertical="center"/>
      <protection locked="0"/>
    </xf>
    <xf numFmtId="38" fontId="9" fillId="0" borderId="61" xfId="4" applyFont="1" applyFill="1" applyBorder="1" applyAlignment="1" applyProtection="1">
      <alignment horizontal="center" vertical="center" wrapText="1"/>
      <protection locked="0"/>
    </xf>
    <xf numFmtId="0" fontId="10" fillId="4" borderId="42" xfId="0" applyNumberFormat="1" applyFont="1" applyFill="1" applyBorder="1" applyAlignment="1" applyProtection="1">
      <alignment vertical="center" wrapText="1"/>
    </xf>
    <xf numFmtId="0" fontId="11" fillId="4" borderId="42" xfId="0" applyNumberFormat="1" applyFont="1" applyFill="1" applyBorder="1" applyAlignment="1" applyProtection="1">
      <alignment vertical="center"/>
    </xf>
    <xf numFmtId="38" fontId="17" fillId="4" borderId="76" xfId="0" applyNumberFormat="1" applyFont="1" applyFill="1" applyBorder="1" applyAlignment="1" applyProtection="1">
      <alignment horizontal="right" vertical="center"/>
    </xf>
    <xf numFmtId="0" fontId="11" fillId="0" borderId="57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 vertical="center" wrapText="1"/>
      <protection locked="0"/>
    </xf>
    <xf numFmtId="38" fontId="11" fillId="0" borderId="0" xfId="4" applyFont="1" applyBorder="1" applyAlignment="1" applyProtection="1">
      <alignment horizontal="center" vertical="center"/>
      <protection locked="0"/>
    </xf>
    <xf numFmtId="38" fontId="11" fillId="0" borderId="58" xfId="4" applyFont="1" applyBorder="1" applyAlignment="1" applyProtection="1">
      <alignment horizontal="center" vertical="center"/>
      <protection locked="0"/>
    </xf>
    <xf numFmtId="0" fontId="11" fillId="0" borderId="59" xfId="0" applyFont="1" applyBorder="1" applyAlignment="1" applyProtection="1">
      <alignment horizontal="center" vertical="center" wrapText="1"/>
      <protection locked="0"/>
    </xf>
    <xf numFmtId="0" fontId="11" fillId="0" borderId="60" xfId="0" applyFont="1" applyBorder="1" applyAlignment="1" applyProtection="1">
      <alignment horizontal="center" vertical="center" wrapText="1"/>
      <protection locked="0"/>
    </xf>
    <xf numFmtId="38" fontId="11" fillId="0" borderId="60" xfId="4" applyFont="1" applyBorder="1" applyAlignment="1" applyProtection="1">
      <alignment horizontal="center" vertical="center"/>
      <protection locked="0"/>
    </xf>
    <xf numFmtId="38" fontId="11" fillId="0" borderId="62" xfId="4" applyFont="1" applyBorder="1" applyAlignment="1" applyProtection="1">
      <alignment horizontal="center" vertical="center"/>
      <protection locked="0"/>
    </xf>
    <xf numFmtId="181" fontId="17" fillId="4" borderId="1" xfId="0" applyNumberFormat="1" applyFont="1" applyFill="1" applyBorder="1" applyAlignment="1">
      <alignment horizontal="center" vertical="center"/>
    </xf>
    <xf numFmtId="38" fontId="11" fillId="6" borderId="3" xfId="4" applyNumberFormat="1" applyFont="1" applyFill="1" applyBorder="1" applyAlignment="1">
      <alignment horizontal="center" vertical="center"/>
    </xf>
    <xf numFmtId="38" fontId="11" fillId="6" borderId="74" xfId="4" applyNumberFormat="1" applyFont="1" applyFill="1" applyBorder="1" applyAlignment="1">
      <alignment horizontal="center" vertical="center"/>
    </xf>
    <xf numFmtId="0" fontId="17" fillId="4" borderId="7" xfId="1" applyNumberFormat="1" applyFont="1" applyFill="1" applyBorder="1" applyAlignment="1">
      <alignment horizontal="center" vertical="center" wrapText="1"/>
    </xf>
    <xf numFmtId="0" fontId="11" fillId="4" borderId="75" xfId="0" applyNumberFormat="1" applyFont="1" applyFill="1" applyBorder="1" applyAlignment="1">
      <alignment vertical="center"/>
    </xf>
    <xf numFmtId="0" fontId="11" fillId="4" borderId="6" xfId="0" applyNumberFormat="1" applyFont="1" applyFill="1" applyBorder="1" applyAlignment="1">
      <alignment vertical="center"/>
    </xf>
    <xf numFmtId="0" fontId="11" fillId="0" borderId="63" xfId="0" applyFont="1" applyBorder="1" applyAlignment="1">
      <alignment horizontal="center" vertical="center" wrapText="1"/>
    </xf>
    <xf numFmtId="0" fontId="11" fillId="0" borderId="64" xfId="0" applyFont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0" fontId="11" fillId="0" borderId="66" xfId="0" applyFont="1" applyBorder="1" applyAlignment="1">
      <alignment horizontal="center" vertical="center" wrapText="1"/>
    </xf>
    <xf numFmtId="0" fontId="11" fillId="0" borderId="67" xfId="0" applyFont="1" applyBorder="1" applyAlignment="1">
      <alignment horizontal="center" vertical="center" wrapText="1"/>
    </xf>
    <xf numFmtId="0" fontId="11" fillId="0" borderId="68" xfId="0" applyFont="1" applyBorder="1" applyAlignment="1">
      <alignment horizontal="center" vertical="center" wrapText="1"/>
    </xf>
    <xf numFmtId="0" fontId="11" fillId="0" borderId="69" xfId="0" applyFont="1" applyBorder="1" applyAlignment="1">
      <alignment horizontal="center" vertical="center" wrapText="1"/>
    </xf>
    <xf numFmtId="0" fontId="11" fillId="0" borderId="70" xfId="0" applyFont="1" applyBorder="1" applyAlignment="1">
      <alignment horizontal="center" vertical="center" wrapText="1"/>
    </xf>
    <xf numFmtId="38" fontId="5" fillId="5" borderId="40" xfId="4" applyFont="1" applyFill="1" applyBorder="1" applyAlignment="1">
      <alignment horizontal="right" vertical="center"/>
    </xf>
    <xf numFmtId="38" fontId="5" fillId="0" borderId="40" xfId="4" applyFont="1" applyFill="1" applyBorder="1" applyAlignment="1">
      <alignment horizontal="right" vertical="center"/>
    </xf>
    <xf numFmtId="38" fontId="0" fillId="0" borderId="3" xfId="4" applyNumberFormat="1" applyFont="1" applyFill="1" applyBorder="1">
      <alignment vertical="center"/>
    </xf>
    <xf numFmtId="38" fontId="34" fillId="0" borderId="11" xfId="4" applyFont="1" applyBorder="1" applyAlignment="1" applyProtection="1">
      <alignment horizontal="center" vertical="center" wrapText="1"/>
      <protection locked="0"/>
    </xf>
    <xf numFmtId="0" fontId="34" fillId="0" borderId="57" xfId="0" applyFont="1" applyBorder="1" applyAlignment="1" applyProtection="1">
      <alignment horizontal="center" vertical="center" wrapText="1"/>
      <protection locked="0"/>
    </xf>
    <xf numFmtId="0" fontId="34" fillId="0" borderId="0" xfId="0" applyFont="1" applyBorder="1" applyAlignment="1" applyProtection="1">
      <alignment horizontal="center" vertical="center" wrapText="1"/>
      <protection locked="0"/>
    </xf>
    <xf numFmtId="0" fontId="34" fillId="0" borderId="0" xfId="0" applyFont="1" applyBorder="1" applyAlignment="1" applyProtection="1">
      <alignment horizontal="center" vertical="center" wrapText="1" shrinkToFit="1"/>
      <protection locked="0"/>
    </xf>
    <xf numFmtId="0" fontId="34" fillId="0" borderId="0" xfId="0" applyFont="1" applyBorder="1" applyAlignment="1" applyProtection="1">
      <alignment horizontal="center" vertical="center" textRotation="255" wrapText="1"/>
      <protection locked="0"/>
    </xf>
    <xf numFmtId="38" fontId="34" fillId="0" borderId="0" xfId="4" applyFont="1" applyBorder="1" applyAlignment="1" applyProtection="1">
      <alignment horizontal="right" vertical="center" wrapText="1"/>
      <protection locked="0"/>
    </xf>
    <xf numFmtId="38" fontId="34" fillId="0" borderId="58" xfId="4" applyFont="1" applyBorder="1" applyAlignment="1" applyProtection="1">
      <alignment vertical="center" wrapText="1"/>
      <protection locked="0"/>
    </xf>
    <xf numFmtId="0" fontId="35" fillId="0" borderId="53" xfId="1" applyFont="1" applyBorder="1" applyAlignment="1" applyProtection="1">
      <alignment horizontal="left" vertical="center" wrapText="1"/>
      <protection locked="0"/>
    </xf>
    <xf numFmtId="0" fontId="35" fillId="0" borderId="54" xfId="1" applyFont="1" applyBorder="1" applyAlignment="1" applyProtection="1">
      <alignment horizontal="left" vertical="center" wrapText="1"/>
      <protection locked="0"/>
    </xf>
    <xf numFmtId="0" fontId="35" fillId="0" borderId="72" xfId="1" applyFont="1" applyBorder="1" applyAlignment="1" applyProtection="1">
      <alignment horizontal="center" vertical="center" wrapText="1"/>
      <protection locked="0"/>
    </xf>
    <xf numFmtId="0" fontId="35" fillId="0" borderId="55" xfId="1" applyFont="1" applyBorder="1" applyAlignment="1" applyProtection="1">
      <alignment horizontal="center" vertical="center" wrapText="1"/>
      <protection locked="0"/>
    </xf>
    <xf numFmtId="38" fontId="35" fillId="0" borderId="56" xfId="4" applyFont="1" applyFill="1" applyBorder="1" applyAlignment="1" applyProtection="1">
      <alignment horizontal="right" vertical="center"/>
      <protection locked="0"/>
    </xf>
    <xf numFmtId="0" fontId="35" fillId="0" borderId="53" xfId="0" applyFont="1" applyBorder="1" applyAlignment="1" applyProtection="1">
      <alignment horizontal="center" vertical="center" wrapText="1"/>
      <protection locked="0"/>
    </xf>
    <xf numFmtId="0" fontId="35" fillId="0" borderId="54" xfId="0" applyFont="1" applyBorder="1" applyAlignment="1" applyProtection="1">
      <alignment horizontal="center" vertical="center" wrapText="1"/>
      <protection locked="0"/>
    </xf>
    <xf numFmtId="38" fontId="35" fillId="0" borderId="54" xfId="4" applyFont="1" applyBorder="1" applyAlignment="1" applyProtection="1">
      <alignment horizontal="center" vertical="center"/>
      <protection locked="0"/>
    </xf>
    <xf numFmtId="38" fontId="35" fillId="0" borderId="56" xfId="4" applyFont="1" applyBorder="1" applyAlignment="1" applyProtection="1">
      <alignment horizontal="center" vertical="center"/>
      <protection locked="0"/>
    </xf>
    <xf numFmtId="38" fontId="0" fillId="5" borderId="1" xfId="4" applyFont="1" applyFill="1" applyBorder="1">
      <alignment vertical="center"/>
    </xf>
    <xf numFmtId="38" fontId="0" fillId="4" borderId="3" xfId="4" applyFont="1" applyFill="1" applyBorder="1">
      <alignment vertical="center"/>
    </xf>
    <xf numFmtId="38" fontId="0" fillId="5" borderId="77" xfId="4" applyFont="1" applyFill="1" applyBorder="1">
      <alignment vertical="center"/>
    </xf>
    <xf numFmtId="0" fontId="0" fillId="4" borderId="5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5" xfId="0" applyBorder="1">
      <alignment vertical="center"/>
    </xf>
    <xf numFmtId="49" fontId="0" fillId="5" borderId="5" xfId="0" applyNumberFormat="1" applyFill="1" applyBorder="1" applyAlignment="1">
      <alignment horizontal="right" vertical="center"/>
    </xf>
    <xf numFmtId="0" fontId="0" fillId="5" borderId="5" xfId="0" applyFill="1" applyBorder="1" applyAlignment="1">
      <alignment horizontal="right" vertical="center"/>
    </xf>
    <xf numFmtId="0" fontId="0" fillId="5" borderId="5" xfId="0" applyFill="1" applyBorder="1">
      <alignment vertical="center"/>
    </xf>
    <xf numFmtId="0" fontId="23" fillId="0" borderId="24" xfId="0" applyFont="1" applyFill="1" applyBorder="1" applyAlignment="1">
      <alignment horizontal="left" vertical="center" wrapText="1"/>
    </xf>
    <xf numFmtId="0" fontId="23" fillId="0" borderId="25" xfId="0" applyFont="1" applyFill="1" applyBorder="1" applyAlignment="1">
      <alignment horizontal="left" vertical="center" wrapText="1"/>
    </xf>
    <xf numFmtId="0" fontId="23" fillId="0" borderId="26" xfId="0" applyFont="1" applyFill="1" applyBorder="1" applyAlignment="1">
      <alignment horizontal="left" vertical="center" wrapText="1"/>
    </xf>
    <xf numFmtId="0" fontId="23" fillId="0" borderId="27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23" fillId="0" borderId="28" xfId="0" applyFont="1" applyFill="1" applyBorder="1" applyAlignment="1">
      <alignment horizontal="left" vertical="center" wrapText="1"/>
    </xf>
    <xf numFmtId="0" fontId="23" fillId="0" borderId="29" xfId="0" applyFont="1" applyFill="1" applyBorder="1" applyAlignment="1">
      <alignment horizontal="left" vertical="center" wrapText="1"/>
    </xf>
    <xf numFmtId="0" fontId="23" fillId="0" borderId="30" xfId="0" applyFont="1" applyFill="1" applyBorder="1" applyAlignment="1">
      <alignment horizontal="left" vertical="center" wrapText="1"/>
    </xf>
    <xf numFmtId="0" fontId="23" fillId="0" borderId="31" xfId="0" applyFont="1" applyFill="1" applyBorder="1" applyAlignment="1">
      <alignment horizontal="left" vertical="center" wrapText="1"/>
    </xf>
    <xf numFmtId="38" fontId="8" fillId="0" borderId="0" xfId="4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38" fontId="0" fillId="4" borderId="9" xfId="4" applyFont="1" applyFill="1" applyBorder="1" applyAlignment="1">
      <alignment horizontal="center" vertical="center"/>
    </xf>
    <xf numFmtId="38" fontId="0" fillId="4" borderId="35" xfId="4" applyFont="1" applyFill="1" applyBorder="1" applyAlignment="1">
      <alignment horizontal="center" vertical="center"/>
    </xf>
    <xf numFmtId="38" fontId="0" fillId="4" borderId="10" xfId="4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textRotation="255"/>
    </xf>
    <xf numFmtId="0" fontId="10" fillId="0" borderId="0" xfId="1" applyFont="1" applyAlignment="1" applyProtection="1">
      <alignment horizontal="left" vertical="center" wrapText="1"/>
    </xf>
    <xf numFmtId="0" fontId="14" fillId="0" borderId="0" xfId="1" applyFont="1" applyAlignment="1" applyProtection="1">
      <alignment horizontal="left" vertical="center" wrapText="1"/>
    </xf>
    <xf numFmtId="0" fontId="5" fillId="0" borderId="0" xfId="0" applyFont="1" applyAlignment="1">
      <alignment horizontal="left" vertical="center"/>
    </xf>
    <xf numFmtId="0" fontId="19" fillId="0" borderId="0" xfId="1" applyFont="1" applyAlignment="1" applyProtection="1">
      <alignment horizontal="left" vertical="center" wrapText="1"/>
    </xf>
    <xf numFmtId="0" fontId="11" fillId="0" borderId="0" xfId="1" applyFont="1" applyAlignment="1" applyProtection="1">
      <alignment vertical="center" wrapText="1"/>
    </xf>
    <xf numFmtId="0" fontId="17" fillId="0" borderId="0" xfId="1" applyFont="1" applyAlignment="1" applyProtection="1">
      <alignment horizontal="left" vertical="center"/>
    </xf>
  </cellXfs>
  <cellStyles count="6">
    <cellStyle name="桁区切り" xfId="4" builtinId="6"/>
    <cellStyle name="桁区切り 2" xfId="5"/>
    <cellStyle name="標準" xfId="0" builtinId="0"/>
    <cellStyle name="標準 2 2" xfId="1"/>
    <cellStyle name="標準 3" xfId="2"/>
    <cellStyle name="標準 6" xfId="3"/>
  </cellStyles>
  <dxfs count="28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scheme val="minor"/>
      </font>
      <numFmt numFmtId="6" formatCode="#,##0;[Red]\-#,##0"/>
      <fill>
        <patternFill patternType="solid">
          <fgColor indexed="64"/>
          <bgColor theme="4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scheme val="minor"/>
      </font>
      <numFmt numFmtId="6" formatCode="#,##0;[Red]\-#,##0"/>
      <fill>
        <patternFill patternType="solid">
          <fgColor indexed="64"/>
          <bgColor theme="4" tint="0.79998168889431442"/>
        </patternFill>
      </fill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scheme val="minor"/>
      </font>
      <numFmt numFmtId="6" formatCode="#,##0;[Red]\-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scheme val="minor"/>
      </font>
      <numFmt numFmtId="6" formatCode="#,##0;[Red]\-#,##0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scheme val="minor"/>
      </font>
      <numFmt numFmtId="182" formatCode="&quot;人ー&quot;General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scheme val="minor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scheme val="minor"/>
      </font>
      <fill>
        <patternFill patternType="solid">
          <fgColor indexed="64"/>
          <bgColor theme="9" tint="0.79998168889431442"/>
        </patternFill>
      </fill>
      <border diagonalUp="1" diagonalDown="0" outline="0">
        <left/>
        <right/>
        <top/>
        <bottom/>
        <diagonal style="thin">
          <color theme="1"/>
        </diagon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scheme val="min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scheme val="minor"/>
      </font>
      <fill>
        <patternFill patternType="solid">
          <fgColor indexed="64"/>
          <bgColor theme="9" tint="0.79998168889431442"/>
        </patternFill>
      </fill>
      <border diagonalUp="1" diagonalDown="0" outline="0">
        <left style="thin">
          <color theme="0"/>
        </left>
        <right/>
        <top/>
        <bottom/>
        <diagonal style="thin">
          <color theme="1"/>
        </diagon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scheme val="min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scheme val="minor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scheme val="minor"/>
      </font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scheme val="minor"/>
      </font>
      <numFmt numFmtId="6" formatCode="#,##0;[Red]\-#,##0"/>
      <fill>
        <patternFill patternType="solid">
          <fgColor indexed="64"/>
          <bgColor theme="9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scheme val="minor"/>
      </font>
      <numFmt numFmtId="6" formatCode="#,##0;[Red]\-#,##0"/>
      <fill>
        <patternFill patternType="solid">
          <fgColor indexed="64"/>
          <bgColor theme="4" tint="0.79998168889431442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scheme val="minor"/>
      </font>
      <numFmt numFmtId="6" formatCode="#,##0;[Red]\-#,##0"/>
      <fill>
        <patternFill patternType="solid">
          <fgColor indexed="64"/>
          <bgColor theme="9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scheme val="minor"/>
      </font>
      <numFmt numFmtId="6" formatCode="#,##0;[Red]\-#,##0"/>
      <fill>
        <patternFill patternType="solid">
          <fgColor indexed="64"/>
          <bgColor theme="4" tint="0.79998168889431442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scheme val="minor"/>
      </font>
      <numFmt numFmtId="6" formatCode="#,##0;[Red]\-#,##0"/>
      <fill>
        <patternFill patternType="solid">
          <fgColor indexed="64"/>
          <bgColor theme="9" tint="0.79998168889431442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auto="1"/>
        </right>
        <top/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游ゴシック"/>
        <scheme val="minor"/>
      </font>
      <border diagonalUp="0" diagonalDown="0">
        <left/>
        <right style="medium">
          <color rgb="FFFF0000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scheme val="minor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scheme val="minor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scheme val="minor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scheme val="minor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scheme val="minor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scheme val="minor"/>
      </font>
      <numFmt numFmtId="180" formatCode="&quot;人(役･社)ー&quot;General"/>
      <alignment horizontal="center" vertical="center" textRotation="0" wrapText="1" indent="0" justifyLastLine="0" shrinkToFit="0" readingOrder="0"/>
      <border diagonalUp="0" diagonalDown="0">
        <left style="medium">
          <color rgb="FFFF0000"/>
        </left>
        <right/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scheme val="minor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scheme val="minor"/>
      </font>
      <numFmt numFmtId="180" formatCode="&quot;人(役･社)ー&quot;General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游ゴシック"/>
        <scheme val="min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游ゴシック"/>
        <scheme val="minor"/>
      </font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  <border diagonalUp="1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  <diagonal style="thin">
          <color indexed="64"/>
        </diagon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  <border diagonalUp="1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  <diagonal style="thin">
          <color indexed="64"/>
        </diagon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  <border diagonalUp="1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  <diagonal style="thin">
          <color indexed="64"/>
        </diagonal>
      </border>
      <protection locked="1" hidden="0"/>
    </dxf>
    <dxf>
      <font>
        <strike val="0"/>
        <outline val="0"/>
        <shadow val="0"/>
        <u val="none"/>
        <vertAlign val="baseline"/>
        <color auto="1"/>
        <name val="游ゴシック"/>
        <scheme val="minor"/>
      </font>
      <numFmt numFmtId="0" formatCode="General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  <border diagonalUp="1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  <diagonal style="thin">
          <color indexed="64"/>
        </diagon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游ゴシック"/>
        <scheme val="minor"/>
      </font>
      <numFmt numFmtId="6" formatCode="#,##0;[Red]\-#,##0"/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游ゴシック"/>
        <scheme val="minor"/>
      </font>
      <numFmt numFmtId="6" formatCode="#,##0;[Red]\-#,##0"/>
      <fill>
        <patternFill patternType="solid">
          <fgColor indexed="64"/>
          <bgColor theme="4" tint="0.79998168889431442"/>
        </patternFill>
      </fill>
      <alignment vertical="center" textRotation="0" wrapText="1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游ゴシック"/>
        <scheme val="minor"/>
      </font>
      <numFmt numFmtId="6" formatCode="#,##0;[Red]\-#,##0"/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游ゴシック"/>
        <scheme val="minor"/>
      </font>
      <numFmt numFmtId="6" formatCode="#,##0;[Red]\-#,##0"/>
      <fill>
        <patternFill patternType="solid">
          <fgColor indexed="64"/>
          <bgColor theme="4" tint="0.79998168889431442"/>
        </patternFill>
      </fill>
      <alignment vertical="center" textRotation="0" wrapText="1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alignment vertical="center" textRotation="0" wrapText="1" indent="0" justifyLastLine="0" shrinkToFit="0" readingOrder="0"/>
      <border diagonalUp="0" diagonalDown="0">
        <left/>
        <right style="medium">
          <color rgb="FFFF0000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alignment horizontal="center" vertical="center" textRotation="0" wrapText="1" indent="0" justifyLastLine="0" shrinkToFit="0" readingOrder="0"/>
      <border diagonalUp="0" diagonalDown="0">
        <left style="medium">
          <color rgb="FFFF0000"/>
        </left>
        <right/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游ゴシック"/>
        <scheme val="minor"/>
      </font>
      <numFmt numFmtId="178" formatCode="&quot;展&quot;\-General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color auto="1"/>
        <name val="游ゴシック"/>
        <scheme val="min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protection locked="1" hidden="0"/>
    </dxf>
    <dxf>
      <font>
        <b/>
        <strike val="0"/>
        <outline val="0"/>
        <shadow val="0"/>
        <u val="none"/>
        <vertAlign val="baseline"/>
        <color auto="1"/>
        <name val="游ゴシック"/>
        <scheme val="minor"/>
      </font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  <border diagonalUp="1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  <diagonal style="thin">
          <color indexed="64"/>
        </diagon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  <border diagonalUp="1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  <diagonal style="thin">
          <color indexed="64"/>
        </diagon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  <border diagonalUp="1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  <diagonal style="thin">
          <color indexed="64"/>
        </diagonal>
      </border>
      <protection locked="1" hidden="0"/>
    </dxf>
    <dxf>
      <font>
        <strike val="0"/>
        <outline val="0"/>
        <shadow val="0"/>
        <u val="none"/>
        <vertAlign val="baseline"/>
        <color auto="1"/>
        <name val="游ゴシック"/>
        <scheme val="minor"/>
      </font>
      <numFmt numFmtId="0" formatCode="General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  <border diagonalUp="1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  <diagonal style="thin">
          <color indexed="64"/>
        </diagon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游ゴシック"/>
        <scheme val="minor"/>
      </font>
      <numFmt numFmtId="6" formatCode="#,##0;[Red]\-#,##0"/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游ゴシック"/>
        <scheme val="minor"/>
      </font>
      <fill>
        <patternFill patternType="solid">
          <fgColor indexed="64"/>
          <bgColor theme="4" tint="0.79998168889431442"/>
        </patternFill>
      </fill>
      <alignment vertical="center" textRotation="0" wrapText="1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游ゴシック"/>
        <scheme val="minor"/>
      </font>
      <numFmt numFmtId="6" formatCode="#,##0;[Red]\-#,##0"/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游ゴシック"/>
        <scheme val="minor"/>
      </font>
      <numFmt numFmtId="6" formatCode="#,##0;[Red]\-#,##0"/>
      <fill>
        <patternFill patternType="solid">
          <fgColor indexed="64"/>
          <bgColor theme="4" tint="0.79998168889431442"/>
        </patternFill>
      </fill>
      <alignment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alignment vertical="center" textRotation="0" wrapText="1" indent="0" justifyLastLine="0" shrinkToFit="0" readingOrder="0"/>
      <border diagonalUp="0" diagonalDown="0">
        <left/>
        <right style="medium">
          <color rgb="FFFF0000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alignment horizontal="center" vertical="center" textRotation="0" wrapText="1" indent="0" justifyLastLine="0" shrinkToFit="0" readingOrder="0"/>
      <border diagonalUp="0" diagonalDown="0">
        <left style="medium">
          <color rgb="FFFF0000"/>
        </left>
        <right/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游ゴシック"/>
        <scheme val="minor"/>
      </font>
      <numFmt numFmtId="178" formatCode="&quot;展&quot;\-General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color auto="1"/>
        <name val="游ゴシック"/>
        <scheme val="min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protection locked="1" hidden="0"/>
    </dxf>
    <dxf>
      <font>
        <b/>
        <strike val="0"/>
        <outline val="0"/>
        <shadow val="0"/>
        <u val="none"/>
        <vertAlign val="baseline"/>
        <color auto="1"/>
        <name val="游ゴシック"/>
        <scheme val="minor"/>
      </font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0" formatCode="General"/>
      <fill>
        <patternFill patternType="solid">
          <fgColor indexed="64"/>
          <bgColor theme="9" tint="0.79998168889431442"/>
        </patternFill>
      </fill>
      <border diagonalUp="1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  <diagonal style="thin">
          <color indexed="64"/>
        </diagon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scheme val="minor"/>
      </font>
      <numFmt numFmtId="0" formatCode="General"/>
      <fill>
        <patternFill patternType="none">
          <fgColor rgb="FF000000"/>
          <bgColor rgb="FFFFFFFF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0" formatCode="General"/>
      <fill>
        <patternFill patternType="solid">
          <fgColor indexed="64"/>
          <bgColor theme="9" tint="0.79998168889431442"/>
        </patternFill>
      </fill>
      <border diagonalUp="1" diagonalDown="0" outline="0">
        <left/>
        <right/>
        <top/>
        <bottom/>
        <diagonal style="thin">
          <color indexed="64"/>
        </diagon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scheme val="minor"/>
      </font>
      <numFmt numFmtId="0" formatCode="General"/>
      <fill>
        <patternFill patternType="none">
          <fgColor rgb="FF000000"/>
          <bgColor rgb="FFFFFFFF"/>
        </patternFill>
      </fill>
      <alignment horizontal="right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scheme val="minor"/>
      </font>
      <border diagonalUp="1" diagonalDown="0" outline="0">
        <left/>
        <right/>
        <top/>
        <bottom/>
        <diagonal style="thin">
          <color indexed="64"/>
        </diagon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1" diagonalDown="0" outline="0">
        <left/>
        <right/>
        <top/>
        <bottom/>
        <diagonal style="thin">
          <color indexed="64"/>
        </diagon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scheme val="minor"/>
      </font>
      <numFmt numFmtId="6" formatCode="#,##0;[Red]\-#,##0"/>
      <fill>
        <patternFill patternType="solid">
          <fgColor indexed="64"/>
          <bgColor theme="9" tint="0.79998168889431442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scheme val="minor"/>
      </font>
      <fill>
        <patternFill patternType="solid">
          <fgColor indexed="64"/>
          <bgColor theme="8" tint="0.79998168889431442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scheme val="minor"/>
      </font>
      <numFmt numFmtId="6" formatCode="#,##0;[Red]\-#,##0"/>
      <fill>
        <patternFill patternType="solid">
          <fgColor indexed="64"/>
          <bgColor theme="9" tint="0.79998168889431442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scheme val="minor"/>
      </font>
      <numFmt numFmtId="6" formatCode="#,##0;[Red]\-#,##0"/>
      <fill>
        <patternFill patternType="solid">
          <fgColor indexed="64"/>
          <bgColor theme="8" tint="0.79998168889431442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scheme val="minor"/>
      </font>
      <fill>
        <patternFill patternType="solid">
          <fgColor indexed="64"/>
          <bgColor theme="9" tint="0.79998168889431442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 style="medium">
          <color rgb="FFFF0000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medium">
          <color rgb="FFFF0000"/>
        </left>
        <right/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scheme val="minor"/>
      </font>
      <numFmt numFmtId="178" formatCode="&quot;展&quot;\-General"/>
      <fill>
        <patternFill patternType="none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游ゴシック"/>
        <scheme val="minor"/>
      </font>
      <numFmt numFmtId="0" formatCode="General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scheme val="minor"/>
      </font>
      <numFmt numFmtId="0" formatCode="General"/>
      <fill>
        <patternFill patternType="none">
          <fgColor rgb="FF000000"/>
          <bgColor rgb="FFFFFFFF"/>
        </patternFill>
      </fill>
      <alignment horizontal="right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fill>
        <patternFill patternType="solid">
          <fgColor indexed="64"/>
          <bgColor theme="9" tint="0.79998168889431442"/>
        </patternFill>
      </fill>
      <border diagonalUp="1" diagonalDown="0" outline="0">
        <left/>
        <right/>
        <top/>
        <bottom/>
        <diagonal style="thin">
          <color theme="1"/>
        </diagon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fill>
        <patternFill patternType="solid">
          <fgColor indexed="64"/>
          <bgColor theme="9" tint="0.79998168889431442"/>
        </patternFill>
      </fill>
      <border diagonalUp="1" diagonalDown="0" outline="0">
        <left style="thin">
          <color theme="0"/>
        </left>
        <right/>
        <top/>
        <bottom/>
        <diagonal style="thin">
          <color theme="1"/>
        </diagon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  <protection locked="1" hidden="0"/>
    </dxf>
    <dxf>
      <font>
        <strike val="0"/>
        <outline val="0"/>
        <shadow val="0"/>
        <u val="none"/>
        <vertAlign val="baseline"/>
        <color auto="1"/>
        <name val="ＭＳ Ｐゴシック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  <border diagonalUp="1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  <diagonal style="thin">
          <color indexed="64"/>
        </diagon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6" formatCode="#,##0;[Red]\-#,##0"/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fill>
        <patternFill patternType="solid">
          <fgColor indexed="64"/>
          <bgColor theme="4" tint="0.79998168889431442"/>
        </patternFill>
      </fill>
      <alignment vertical="center" textRotation="0" wrapText="1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6" formatCode="#,##0;[Red]\-#,##0"/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6" formatCode="#,##0;[Red]\-#,##0"/>
      <fill>
        <patternFill patternType="solid">
          <fgColor indexed="64"/>
          <bgColor theme="4" tint="0.79998168889431442"/>
        </patternFill>
      </fill>
      <alignment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alignment vertical="center" textRotation="0" wrapText="1" indent="0" justifyLastLine="0" shrinkToFit="0" readingOrder="0"/>
      <border diagonalUp="0" diagonalDown="0">
        <left/>
        <right style="medium">
          <color rgb="FFFF0000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rgb="FFFF0000"/>
        </left>
        <right/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none"/>
      </font>
      <numFmt numFmtId="176" formatCode="&quot;原&quot;\-General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color auto="1"/>
        <name val="ＭＳ Ｐゴシック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protection locked="1" hidden="0"/>
    </dxf>
    <dxf>
      <font>
        <b/>
        <strike val="0"/>
        <outline val="0"/>
        <shadow val="0"/>
        <u val="none"/>
        <vertAlign val="baseline"/>
        <color auto="1"/>
        <name val="游ゴシック"/>
        <scheme val="minor"/>
      </font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  <border diagonalUp="1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  <diagonal style="thin">
          <color indexed="64"/>
        </diagon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  <border diagonalUp="1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  <diagonal style="thin">
          <color indexed="64"/>
        </diagon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  <border diagonalUp="1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  <diagonal style="thin">
          <color indexed="64"/>
        </diagon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  <border diagonalUp="1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  <diagonal style="thin">
          <color indexed="64"/>
        </diagon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6" formatCode="#,##0;[Red]\-#,##0"/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6" formatCode="#,##0;[Red]\-#,##0"/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alignment vertical="center" textRotation="0" wrapText="1" indent="0" justifyLastLine="0" shrinkToFit="0" readingOrder="0"/>
      <border diagonalUp="0" diagonalDown="0">
        <left/>
        <right style="medium">
          <color rgb="FFFF0000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alignment horizontal="center" vertical="center" textRotation="0" wrapText="1" indent="0" justifyLastLine="0" shrinkToFit="0" readingOrder="0"/>
      <border diagonalUp="0" diagonalDown="0">
        <left style="medium">
          <color rgb="FFFF0000"/>
        </left>
        <right/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游ゴシック"/>
        <scheme val="minor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游ゴシック"/>
        <scheme val="minor"/>
      </font>
      <numFmt numFmtId="176" formatCode="&quot;原&quot;\-General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color auto="1"/>
        <name val="游ゴシック"/>
        <scheme val="min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protection locked="1" hidden="0"/>
    </dxf>
    <dxf>
      <font>
        <strike val="0"/>
        <outline val="0"/>
        <shadow val="0"/>
        <u val="none"/>
        <vertAlign val="baseline"/>
        <color auto="1"/>
        <name val="游ゴシック"/>
        <scheme val="minor"/>
      </font>
      <alignment horizontal="center" vertical="center" textRotation="0" wrapText="1" indent="0" justifyLastLine="0" shrinkToFit="0" readingOrder="0"/>
      <protection locked="1" hidden="0"/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  <border diagonalUp="1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  <diagonal style="thin">
          <color indexed="64"/>
        </diagon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  <border diagonalUp="1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  <diagonal style="thin">
          <color indexed="64"/>
        </diagon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  <border diagonalUp="1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  <diagonal style="thin">
          <color indexed="64"/>
        </diagon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0" formatCode="General"/>
      <border diagonalUp="0" diagonalDown="0">
        <left/>
        <right style="thin">
          <color theme="0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  <border diagonalUp="1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  <diagonal style="thin">
          <color indexed="64"/>
        </diagon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6" formatCode="#,##0;[Red]\-#,##0"/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6" formatCode="#,##0;[Red]\-#,##0"/>
      <fill>
        <patternFill patternType="solid">
          <fgColor indexed="64"/>
          <bgColor theme="4" tint="0.79998168889431442"/>
        </patternFill>
      </fill>
      <alignment vertical="center" wrapText="1" indent="0" justifyLastLine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6" formatCode="#,##0;[Red]\-#,##0"/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6" formatCode="#,##0;[Red]\-#,##0"/>
      <fill>
        <patternFill patternType="solid">
          <fgColor indexed="64"/>
          <bgColor theme="4" tint="0.79998168889431442"/>
        </patternFill>
      </fill>
      <alignment vertical="center" wrapText="1" indent="0" justifyLastLine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6" formatCode="#,##0;[Red]\-#,##0"/>
      <fill>
        <patternFill patternType="solid">
          <fgColor indexed="64"/>
          <bgColor theme="9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0" tint="-0.14996795556505021"/>
        </left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alignment vertical="center" wrapText="1" indent="0" justifyLastLine="0" readingOrder="0"/>
      <border diagonalUp="0" diagonalDown="0">
        <left/>
        <right style="medium">
          <color rgb="FFFF0000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14996795556505021"/>
        </left>
        <right/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rgb="FFFF0000"/>
        </left>
        <right/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none"/>
      </font>
      <numFmt numFmtId="177" formatCode="&quot;機&quot;\-General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color auto="1"/>
        <name val="ＭＳ Ｐゴシック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protection locked="1" hidden="0"/>
    </dxf>
    <dxf>
      <font>
        <strike val="0"/>
        <outline val="0"/>
        <shadow val="0"/>
        <u val="none"/>
        <vertAlign val="baseline"/>
        <color auto="1"/>
        <name val="游ゴシック"/>
        <scheme val="minor"/>
      </font>
      <alignment horizontal="center" vertical="center" textRotation="0" wrapText="1" indent="0" justifyLastLine="0" shrinkToFit="0" readingOrder="0"/>
      <protection locked="1" hidden="0"/>
    </dxf>
    <dxf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fill>
        <patternFill patternType="solid">
          <fgColor indexed="64"/>
          <bgColor theme="9" tint="0.79998168889431442"/>
        </patternFill>
      </fill>
      <border diagonalUp="1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  <diagonal style="thin">
          <color indexed="64"/>
        </diagon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fill>
        <patternFill patternType="solid">
          <fgColor indexed="64"/>
          <bgColor theme="9" tint="0.79998168889431442"/>
        </patternFill>
      </fill>
      <border diagonalUp="1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  <diagonal style="thin">
          <color indexed="64"/>
        </diagon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/>
        <top/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0" formatCode="General"/>
      <border diagonalUp="0" diagonalDown="0">
        <left/>
        <right style="thin">
          <color theme="0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  <border diagonalUp="1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  <diagonal style="thin">
          <color indexed="64"/>
        </diagon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6" formatCode="#,##0;[Red]\-#,##0"/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fill>
        <patternFill patternType="solid">
          <fgColor indexed="64"/>
          <bgColor theme="4" tint="0.79998168889431442"/>
        </patternFill>
      </fill>
      <alignment vertical="center" wrapText="1" indent="0" justifyLastLine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6" formatCode="#,##0;[Red]\-#,##0"/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6" formatCode="#,##0;[Red]\-#,##0"/>
      <fill>
        <patternFill patternType="solid">
          <fgColor indexed="64"/>
          <bgColor theme="4" tint="0.79998168889431442"/>
        </patternFill>
      </fill>
      <alignment vertical="center" wrapText="1" indent="0" justifyLastLine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6" formatCode="#,##0;[Red]\-#,##0"/>
      <fill>
        <patternFill patternType="solid">
          <fgColor indexed="64"/>
          <bgColor theme="9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0" tint="-0.14996795556505021"/>
        </left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alignment vertical="center" wrapText="1" indent="0" justifyLastLine="0" readingOrder="0"/>
      <border diagonalUp="0" diagonalDown="0">
        <left/>
        <right style="medium">
          <color rgb="FFFF0000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14996795556505021"/>
        </left>
        <right/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general" vertical="center" textRotation="255" wrapText="1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255" wrapText="1" indent="0" justifyLastLine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rgb="FFFF0000"/>
        </left>
        <right/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none"/>
      </font>
      <numFmt numFmtId="177" formatCode="&quot;機&quot;\-General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color auto="1"/>
        <name val="ＭＳ Ｐゴシック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protection locked="1" hidden="0"/>
    </dxf>
    <dxf>
      <font>
        <strike val="0"/>
        <outline val="0"/>
        <shadow val="0"/>
        <u val="none"/>
        <vertAlign val="baseline"/>
        <color auto="1"/>
        <name val="ＭＳ Ｐゴシック"/>
        <scheme val="none"/>
      </font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scheme val="minor"/>
      </font>
      <fill>
        <patternFill patternType="solid">
          <fgColor indexed="64"/>
          <bgColor theme="9" tint="0.79998168889431442"/>
        </patternFill>
      </fill>
      <border diagonalUp="1" diagonalDown="0" outline="0">
        <left/>
        <right/>
        <top style="thin">
          <color indexed="64"/>
        </top>
        <bottom/>
        <diagonal style="thin">
          <color indexed="64"/>
        </diagon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scheme val="minor"/>
      </font>
      <fill>
        <patternFill patternType="solid">
          <fgColor indexed="64"/>
          <bgColor theme="9" tint="0.79998168889431442"/>
        </patternFill>
      </fill>
      <border diagonalUp="1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  <diagonal style="thin">
          <color indexed="64"/>
        </diagon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scheme val="minor"/>
      </font>
      <fill>
        <patternFill patternType="solid">
          <fgColor indexed="64"/>
          <bgColor theme="9" tint="0.79998168889431442"/>
        </patternFill>
      </fill>
      <border diagonalUp="0" diagonalDown="0" outline="0">
        <left/>
        <right/>
        <top style="thin">
          <color theme="0"/>
        </top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  <border diagonalUp="1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  <diagonal style="thin">
          <color indexed="64"/>
        </diagon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fill>
        <patternFill patternType="solid">
          <fgColor indexed="64"/>
          <bgColor theme="9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alignment vertical="center" textRotation="0" wrapText="1" indent="0" justifyLastLine="0" shrinkToFit="0" readingOrder="0"/>
      <border diagonalUp="0" diagonalDown="0">
        <left/>
        <right style="medium">
          <color rgb="FFFF0000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alignment horizontal="center" vertical="center" textRotation="0" wrapText="1" indent="0" justifyLastLine="0" shrinkToFit="0" readingOrder="0"/>
      <border diagonalUp="0" diagonalDown="0">
        <left style="medium">
          <color rgb="FFFF0000"/>
        </left>
        <right/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游ゴシック"/>
        <scheme val="minor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游ゴシック"/>
        <scheme val="minor"/>
      </font>
      <numFmt numFmtId="176" formatCode="&quot;原&quot;\-General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color auto="1"/>
        <name val="游ゴシック"/>
        <scheme val="min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protection locked="1" hidden="0"/>
    </dxf>
    <dxf>
      <font>
        <strike val="0"/>
        <outline val="0"/>
        <shadow val="0"/>
        <u val="none"/>
        <vertAlign val="baseline"/>
        <color auto="1"/>
        <name val="游ゴシック"/>
        <scheme val="minor"/>
      </font>
      <alignment horizontal="center" vertical="center" textRotation="0" wrapText="1" indent="0" justifyLastLine="0" shrinkToFit="0" readingOrder="0"/>
      <protection locked="1" hidden="0"/>
    </dxf>
    <dxf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scheme val="minor"/>
      </font>
      <fill>
        <patternFill patternType="solid">
          <fgColor indexed="64"/>
          <bgColor theme="9" tint="0.79998168889431442"/>
        </patternFill>
      </fill>
      <border diagonalUp="1" diagonalDown="0" outline="0">
        <left/>
        <right/>
        <top style="thin">
          <color indexed="64"/>
        </top>
        <bottom/>
        <diagonal style="thin">
          <color indexed="64"/>
        </diagon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scheme val="minor"/>
      </font>
      <fill>
        <patternFill patternType="solid">
          <fgColor indexed="64"/>
          <bgColor theme="9" tint="0.79998168889431442"/>
        </patternFill>
      </fill>
      <border diagonalUp="1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  <diagonal style="thin">
          <color indexed="64"/>
        </diagon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scheme val="minor"/>
      </font>
      <fill>
        <patternFill patternType="solid">
          <fgColor indexed="64"/>
          <bgColor theme="9" tint="0.79998168889431442"/>
        </patternFill>
      </fill>
      <border diagonalUp="0" diagonalDown="0" outline="0">
        <left/>
        <right/>
        <top style="thin">
          <color theme="0"/>
        </top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  <border diagonalUp="1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  <diagonal style="thin">
          <color indexed="64"/>
        </diagon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fill>
        <patternFill patternType="solid">
          <fgColor indexed="64"/>
          <bgColor theme="9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alignment vertical="center" textRotation="0" wrapText="1" indent="0" justifyLastLine="0" shrinkToFit="0" readingOrder="0"/>
      <border diagonalUp="0" diagonalDown="0">
        <left/>
        <right style="thin">
          <color rgb="FFFF0000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rgb="FFFF0000"/>
        </left>
        <right/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游ゴシック"/>
        <scheme val="minor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游ゴシック"/>
        <scheme val="minor"/>
      </font>
      <numFmt numFmtId="176" formatCode="&quot;原&quot;\-General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color auto="1"/>
        <name val="游ゴシック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none"/>
      </font>
      <protection locked="1" hidden="0"/>
    </dxf>
    <dxf>
      <font>
        <strike val="0"/>
        <outline val="0"/>
        <shadow val="0"/>
        <u val="none"/>
        <vertAlign val="baseline"/>
        <color auto="1"/>
        <name val="游ゴシック"/>
        <scheme val="minor"/>
      </font>
      <alignment horizontal="center" vertical="center" textRotation="0" wrapText="1" indent="0" justifyLastLine="0" shrinkToFit="0" readingOrder="0"/>
      <protection locked="1" hidden="0"/>
    </dxf>
    <dxf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none">
          <bgColor auto="1"/>
        </patternFill>
      </fill>
      <border>
        <right/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color theme="0"/>
      </font>
      <fill>
        <patternFill patternType="none">
          <bgColor auto="1"/>
        </patternFill>
      </fill>
      <border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border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double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2" defaultTableStyle="TableStyleMedium2" defaultPivotStyle="PivotStyleLight16">
    <tableStyle name="テーブル スタイル 4 7" pivot="0" count="7">
      <tableStyleElement type="wholeTable" dxfId="286"/>
      <tableStyleElement type="headerRow" dxfId="285"/>
      <tableStyleElement type="totalRow" dxfId="284"/>
      <tableStyleElement type="firstColumn" dxfId="283"/>
      <tableStyleElement type="lastColumn" dxfId="282"/>
      <tableStyleElement type="lastHeaderCell" dxfId="281"/>
      <tableStyleElement type="lastTotalCell" dxfId="280"/>
    </tableStyle>
    <tableStyle name="テーブル スタイル 8" pivot="0" count="4">
      <tableStyleElement type="wholeTable" dxfId="279"/>
      <tableStyleElement type="headerRow" dxfId="278"/>
      <tableStyleElement type="totalRow" dxfId="277"/>
      <tableStyleElement type="firstColumn" dxfId="27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761999</xdr:colOff>
      <xdr:row>3</xdr:row>
      <xdr:rowOff>391886</xdr:rowOff>
    </xdr:from>
    <xdr:to>
      <xdr:col>6</xdr:col>
      <xdr:colOff>772886</xdr:colOff>
      <xdr:row>8</xdr:row>
      <xdr:rowOff>21772</xdr:rowOff>
    </xdr:to>
    <xdr:sp macro="" textlink="">
      <xdr:nvSpPr>
        <xdr:cNvPr id="2" name="角丸四角形吹き出し 1"/>
        <xdr:cNvSpPr/>
      </xdr:nvSpPr>
      <xdr:spPr>
        <a:xfrm>
          <a:off x="5159828" y="1164772"/>
          <a:ext cx="3733801" cy="2275114"/>
        </a:xfrm>
        <a:prstGeom prst="wedgeRoundRectCallout">
          <a:avLst>
            <a:gd name="adj1" fmla="val -70410"/>
            <a:gd name="adj2" fmla="val -7107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/>
            <a:t>※</a:t>
          </a:r>
          <a:r>
            <a:rPr kumimoji="1" lang="ja-JP" altLang="en-US" sz="1400"/>
            <a:t>交付決定通知書</a:t>
          </a:r>
          <a:r>
            <a:rPr kumimoji="1" lang="ja-JP" altLang="en-US" sz="1400" baseline="0"/>
            <a:t> </a:t>
          </a:r>
          <a:r>
            <a:rPr kumimoji="1" lang="ja-JP" altLang="en-US" sz="1400"/>
            <a:t>別表</a:t>
          </a:r>
          <a:r>
            <a:rPr kumimoji="1" lang="en-US" altLang="ja-JP" sz="1400"/>
            <a:t>1</a:t>
          </a:r>
          <a:r>
            <a:rPr kumimoji="1" lang="ja-JP" altLang="en-US" sz="1400"/>
            <a:t>に記載の各経費区分の助成金予定額すべて入力</a:t>
          </a:r>
          <a:endParaRPr kumimoji="1" lang="en-US" altLang="ja-JP" sz="1400"/>
        </a:p>
        <a:p>
          <a:pPr algn="l"/>
          <a:endParaRPr kumimoji="1" lang="en-US" altLang="ja-JP" sz="1400"/>
        </a:p>
        <a:p>
          <a:pPr algn="l"/>
          <a:r>
            <a:rPr kumimoji="1" lang="en-US" altLang="ja-JP" sz="1400"/>
            <a:t>※</a:t>
          </a:r>
          <a:r>
            <a:rPr kumimoji="1" lang="ja-JP" altLang="en-US" sz="1400"/>
            <a:t>経費確認申請が</a:t>
          </a:r>
          <a:r>
            <a:rPr kumimoji="1" lang="en-US" altLang="ja-JP" sz="1400"/>
            <a:t>2</a:t>
          </a:r>
          <a:r>
            <a:rPr kumimoji="1" lang="ja-JP" altLang="en-US" sz="1400"/>
            <a:t>回目以降の場合は、前回の経費確認申請の金額をすべて入力</a:t>
          </a:r>
          <a:endParaRPr kumimoji="1" lang="en-US" altLang="ja-JP" sz="1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221344</xdr:colOff>
      <xdr:row>8</xdr:row>
      <xdr:rowOff>228600</xdr:rowOff>
    </xdr:from>
    <xdr:to>
      <xdr:col>5</xdr:col>
      <xdr:colOff>130629</xdr:colOff>
      <xdr:row>13</xdr:row>
      <xdr:rowOff>0</xdr:rowOff>
    </xdr:to>
    <xdr:sp macro="" textlink="">
      <xdr:nvSpPr>
        <xdr:cNvPr id="4" name="角丸四角形吹き出し 3"/>
        <xdr:cNvSpPr/>
      </xdr:nvSpPr>
      <xdr:spPr>
        <a:xfrm>
          <a:off x="994230" y="3755571"/>
          <a:ext cx="4122056" cy="1894115"/>
        </a:xfrm>
        <a:prstGeom prst="wedgeRoundRectCallout">
          <a:avLst>
            <a:gd name="adj1" fmla="val -20302"/>
            <a:gd name="adj2" fmla="val -77188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/>
            <a:t>※</a:t>
          </a:r>
          <a:r>
            <a:rPr kumimoji="1" lang="ja-JP" altLang="en-US" sz="1400"/>
            <a:t>変更以外の箇所もすべて入力（助成金申請書の各経費部分をコピーし貼付け）</a:t>
          </a:r>
          <a:endParaRPr kumimoji="1" lang="en-US" altLang="ja-JP" sz="1400"/>
        </a:p>
        <a:p>
          <a:pPr algn="l"/>
          <a:endParaRPr kumimoji="1" lang="en-US" altLang="ja-JP" sz="1400"/>
        </a:p>
        <a:p>
          <a:pPr algn="l"/>
          <a:r>
            <a:rPr kumimoji="1" lang="en-US" altLang="ja-JP" sz="1400"/>
            <a:t>※</a:t>
          </a:r>
          <a:r>
            <a:rPr kumimoji="1" lang="ja-JP" altLang="en-US" sz="1400"/>
            <a:t>経費確認申請が</a:t>
          </a:r>
          <a:r>
            <a:rPr kumimoji="1" lang="en-US" altLang="ja-JP" sz="1400"/>
            <a:t>2</a:t>
          </a:r>
          <a:r>
            <a:rPr kumimoji="1" lang="ja-JP" altLang="en-US" sz="1400"/>
            <a:t>回目以降の場合は、前回の確認申請の金額（公社確認後）をすべて入力</a:t>
          </a:r>
        </a:p>
        <a:p>
          <a:pPr algn="l"/>
          <a:endParaRPr kumimoji="1" lang="en-US" altLang="ja-JP" sz="1400"/>
        </a:p>
        <a:p>
          <a:pPr algn="l"/>
          <a:endParaRPr kumimoji="1" lang="en-US" altLang="ja-JP" sz="1400"/>
        </a:p>
        <a:p>
          <a:pPr algn="l"/>
          <a:endParaRPr kumimoji="1" lang="ja-JP" altLang="en-US" sz="1400"/>
        </a:p>
      </xdr:txBody>
    </xdr:sp>
    <xdr:clientData/>
  </xdr:twoCellAnchor>
  <xdr:twoCellAnchor>
    <xdr:from>
      <xdr:col>5</xdr:col>
      <xdr:colOff>718457</xdr:colOff>
      <xdr:row>7</xdr:row>
      <xdr:rowOff>43543</xdr:rowOff>
    </xdr:from>
    <xdr:to>
      <xdr:col>7</xdr:col>
      <xdr:colOff>522514</xdr:colOff>
      <xdr:row>9</xdr:row>
      <xdr:rowOff>304801</xdr:rowOff>
    </xdr:to>
    <xdr:sp macro="" textlink="">
      <xdr:nvSpPr>
        <xdr:cNvPr id="5" name="角丸四角形吹き出し 4"/>
        <xdr:cNvSpPr/>
      </xdr:nvSpPr>
      <xdr:spPr>
        <a:xfrm>
          <a:off x="5704114" y="3145972"/>
          <a:ext cx="2329543" cy="1110343"/>
        </a:xfrm>
        <a:prstGeom prst="wedgeRoundRectCallout">
          <a:avLst>
            <a:gd name="adj1" fmla="val -50740"/>
            <a:gd name="adj2" fmla="val -96324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変更箇所が分かるように赤文字で入力</a:t>
          </a:r>
        </a:p>
      </xdr:txBody>
    </xdr:sp>
    <xdr:clientData/>
  </xdr:twoCellAnchor>
  <xdr:twoCellAnchor>
    <xdr:from>
      <xdr:col>11</xdr:col>
      <xdr:colOff>21771</xdr:colOff>
      <xdr:row>7</xdr:row>
      <xdr:rowOff>152400</xdr:rowOff>
    </xdr:from>
    <xdr:to>
      <xdr:col>11</xdr:col>
      <xdr:colOff>2351314</xdr:colOff>
      <xdr:row>9</xdr:row>
      <xdr:rowOff>413658</xdr:rowOff>
    </xdr:to>
    <xdr:sp macro="" textlink="">
      <xdr:nvSpPr>
        <xdr:cNvPr id="6" name="角丸四角形吹き出し 5"/>
        <xdr:cNvSpPr/>
      </xdr:nvSpPr>
      <xdr:spPr>
        <a:xfrm>
          <a:off x="13639800" y="3254829"/>
          <a:ext cx="2329543" cy="1110343"/>
        </a:xfrm>
        <a:prstGeom prst="wedgeRoundRectCallout">
          <a:avLst>
            <a:gd name="adj1" fmla="val -50740"/>
            <a:gd name="adj2" fmla="val -96324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変更箇所のみ変更内容、理由を入力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kkdfs01\&#20844;&#31038;&#25991;&#26360;\100_&#20225;&#30011;&#31649;&#29702;&#37096;\030_&#21161;&#25104;&#35506;\010%20&#21161;&#25104;&#20107;&#26989;\010%20&#20107;&#26989;&#31649;&#29702;\230_&#23637;&#31034;&#20250;&#31561;&#20986;&#23637;&#25903;&#25588;&#21161;&#25104;&#20107;&#26989;\&#24179;&#25104;31&#24180;&#24230;(&#36009;&#25313;&#65289;\030_&#21215;&#38598;&#35201;&#38917;&#12539;&#30003;&#35531;&#26360;\010_&#21215;&#38598;&#35201;&#38917;&#12539;&#30003;&#35531;&#26360;&#26412;&#20307;\02_&#30003;&#35531;&#26360;_&#2356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kakgp01\&#26032;&#20844;&#31038;&#25991;&#26360;\2005&#26481;&#20140;&#37117;&#12418;&#12398;&#12389;&#12367;&#12426;&#26032;&#38598;&#31309;&#25903;&#25588;&#20107;&#26989;\&#25552;&#20986;&#26360;&#39006;\&#20316;&#26989;&#26085;&#22577;&#38598;&#35336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a&#26666;&#24335;&#20250;&#31038;_&#39015;&#23458;&#29554;&#24471;&#23455;&#36341;&#25903;&#25588;&#21161;&#25104;&#20107;&#26989;&#30003;&#35531;&#26360;&#12304;SB&#22411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請書表紙"/>
      <sheetName val="１申請者概要２セミナー３申請状況"/>
      <sheetName val="４役員・株主５申請要件"/>
      <sheetName val="６申請概要・日程"/>
      <sheetName val="７資金計画"/>
      <sheetName val="誓約書"/>
      <sheetName val="小規模であることの宣誓書"/>
      <sheetName val="Sheet1"/>
    </sheetNames>
    <sheetDataSet>
      <sheetData sheetId="0"/>
      <sheetData sheetId="1">
        <row r="5">
          <cell r="AG5" t="str">
            <v>A_農業・林業</v>
          </cell>
        </row>
        <row r="6">
          <cell r="AG6" t="str">
            <v>B_漁業</v>
          </cell>
        </row>
        <row r="7">
          <cell r="AG7" t="str">
            <v>C_鉱業・採石業・砂利採取業</v>
          </cell>
        </row>
        <row r="8">
          <cell r="AG8" t="str">
            <v>D_建設業</v>
          </cell>
        </row>
        <row r="9">
          <cell r="AG9" t="str">
            <v>E_製造業</v>
          </cell>
        </row>
        <row r="10">
          <cell r="AG10" t="str">
            <v>F_電気・ガス・熱供給・水道業</v>
          </cell>
        </row>
        <row r="11">
          <cell r="AG11" t="str">
            <v>G_情報通信業</v>
          </cell>
        </row>
        <row r="12">
          <cell r="AG12" t="str">
            <v>H_運輸業・郵便業</v>
          </cell>
        </row>
        <row r="13">
          <cell r="AG13" t="str">
            <v>I_卸売業・小売業</v>
          </cell>
        </row>
        <row r="14">
          <cell r="AG14" t="str">
            <v>J_金融業・保険業</v>
          </cell>
        </row>
        <row r="15">
          <cell r="AG15" t="str">
            <v>K_不動産業・物品賃貸業</v>
          </cell>
        </row>
        <row r="16">
          <cell r="AG16" t="str">
            <v>L_学術研究・専門・技術ｻｰﾋﾞｽ業</v>
          </cell>
        </row>
        <row r="17">
          <cell r="AG17" t="str">
            <v>M_宿泊業・飲食ｻｰﾋﾞｽ業</v>
          </cell>
        </row>
        <row r="18">
          <cell r="AG18" t="str">
            <v>N_生活関連ｻｰﾋﾞｽ業・娯楽業</v>
          </cell>
        </row>
        <row r="19">
          <cell r="AG19" t="str">
            <v>O_教育・学習支援業</v>
          </cell>
        </row>
        <row r="20">
          <cell r="AG20" t="str">
            <v>P_医療・福祉</v>
          </cell>
        </row>
        <row r="21">
          <cell r="AG21" t="str">
            <v>Q_複合ｻｰﾋﾞｽ事業</v>
          </cell>
        </row>
        <row r="22">
          <cell r="AG22" t="str">
            <v>R_ｻｰﾋﾞｽ業〈他に分類されないもの〉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個人別時間-入力"/>
      <sheetName val="打ち合わせマトリックス"/>
      <sheetName val="人件費計算"/>
    </sheetNames>
    <sheetDataSet>
      <sheetData sheetId="0">
        <row r="3">
          <cell r="E3">
            <v>1000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件費単価表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id="10" name="仮説検証費11" displayName="仮説検証費11" ref="A3:L19" totalsRowCount="1" headerRowDxfId="270" dataDxfId="269" totalsRowDxfId="268">
  <tableColumns count="12">
    <tableColumn id="1" name="番　号" dataDxfId="267" totalsRowDxfId="266">
      <calculatedColumnFormula>ROW()-ROW(仮説検証費11[[#Headers],[番　号]])</calculatedColumnFormula>
    </tableColumn>
    <tableColumn id="2" name="件　名" dataDxfId="265" totalsRowDxfId="264"/>
    <tableColumn id="3" name="内　容_x000a__x000a_仕　様" dataDxfId="263" totalsRowDxfId="262"/>
    <tableColumn id="5" name="数量_x000a_(A)" dataDxfId="261" totalsRowDxfId="260" dataCellStyle="桁区切り"/>
    <tableColumn id="10" name="単位" dataDxfId="259" totalsRowDxfId="258" dataCellStyle="桁区切り"/>
    <tableColumn id="6" name="単価(B)_x000a_（税抜）" totalsRowLabel="合計" dataDxfId="257" totalsRowDxfId="256" dataCellStyle="桁区切り"/>
    <tableColumn id="7" name="助成事業に_x000a_要する経費_x000a_（税込）" totalsRowFunction="sum" totalsRowDxfId="255" dataCellStyle="桁区切り">
      <calculatedColumnFormula>ROUNDDOWN(仮説検証費11[[#This Row],[助成対象経費
(A)×(B)
（税抜）]]*1.1,0)</calculatedColumnFormula>
    </tableColumn>
    <tableColumn id="8" name="助成対象経費_x000a_(A)×(B)_x000a_（税抜）" totalsRowFunction="sum" totalsRowDxfId="254" dataCellStyle="桁区切り">
      <calculatedColumnFormula>仮説検証費11[[#This Row],[数量
(A)]]*仮説検証費11[[#This Row],[単価(B)
（税抜）]]</calculatedColumnFormula>
    </tableColumn>
    <tableColumn id="9" name="委託先_x000a_（予定）" totalsRowDxfId="253"/>
    <tableColumn id="12" name="列1" totalsRowDxfId="252">
      <calculatedColumnFormula>IF(OR(AND(仮説検証費11[[#This Row],[件　名]]="",仮説検証費11[[#This Row],[内　容
仕　様]]="",仮説検証費11[[#This Row],[数量
(A)]]="",仮説検証費11[[#This Row],[単位]]="",仮説検証費11[[#This Row],[単価(B)
（税抜）]]="",仮説検証費11[[#This Row],[委託先
（予定）]]=""),
          AND(仮説検証費11[[#This Row],[件　名]]&lt;&gt;"",仮説検証費11[[#This Row],[内　容
仕　様]]&lt;&gt;"",仮説検証費11[[#This Row],[数量
(A)]]&lt;&gt;"",仮説検証費11[[#This Row],[単位]]&lt;&gt;"",仮説検証費11[[#This Row],[単価(B)
（税抜）]]&lt;&gt;"",仮説検証費11[[#This Row],[委託先
（予定）]]&lt;&gt;"")),
    "",
    "←全ての項目を入力してください。")</calculatedColumnFormula>
    </tableColumn>
    <tableColumn id="4" name="変更内容" totalsRowDxfId="251"/>
    <tableColumn id="11" name="変更理由" totalsRowDxfId="250"/>
  </tableColumns>
  <tableStyleInfo name="テーブル スタイル 8" showFirstColumn="0" showLastColumn="0" showRowStripes="1" showColumnStripes="0"/>
</table>
</file>

<file path=xl/tables/table10.xml><?xml version="1.0" encoding="utf-8"?>
<table xmlns="http://schemas.openxmlformats.org/spreadsheetml/2006/main" id="9" name="直接人件費役社" displayName="直接人件費役社" ref="A4:L15" totalsRowCount="1" headerRowDxfId="39" dataDxfId="38" totalsRowDxfId="37">
  <tableColumns count="12">
    <tableColumn id="1" name="番号" dataDxfId="36" totalsRowDxfId="35">
      <calculatedColumnFormula>ROW()-ROW(直接人件費役社[[#Headers],[番号]])</calculatedColumnFormula>
    </tableColumn>
    <tableColumn id="2" name="従事者氏名" dataDxfId="34" totalsRowDxfId="33"/>
    <tableColumn id="3" name="所属部門" dataDxfId="32" totalsRowDxfId="31"/>
    <tableColumn id="9" name="雇用形態" dataDxfId="30" totalsRowDxfId="29"/>
    <tableColumn id="4" name="従事内容" dataDxfId="28" totalsRowDxfId="27"/>
    <tableColumn id="10" name="従事時間_x000a_(A)" dataDxfId="26" totalsRowDxfId="25" dataCellStyle="桁区切り"/>
    <tableColumn id="5" name="単価(B)_x000a_(税抜)" totalsRowLabel="計" dataDxfId="24" totalsRowDxfId="23" dataCellStyle="桁区切り"/>
    <tableColumn id="7" name="助成事業に_x000a_要する経費" totalsRowFunction="sum" dataDxfId="22" totalsRowDxfId="21" dataCellStyle="桁区切り">
      <calculatedColumnFormula>直接人件費役社[[#This Row],[助成対象経費
(A)×(B)]]*1</calculatedColumnFormula>
    </tableColumn>
    <tableColumn id="8" name="助成対象経費_x000a_(A)×(B)" totalsRowFunction="sum" dataDxfId="20" totalsRowDxfId="19" dataCellStyle="桁区切り">
      <calculatedColumnFormula>IF(直接人件費役社[[#This Row],[従事時間
(A)]]&gt;2700,2700*直接人件費役社[[#This Row],[単価(B)
(税抜)]],直接人件費役社[[#This Row],[従事時間
(A)]]*直接人件費役社[[#This Row],[単価(B)
(税抜)]])</calculatedColumnFormula>
    </tableColumn>
    <tableColumn id="12" name="列1" dataDxfId="18" totalsRowDxfId="17">
      <calculatedColumnFormula>IF(OR(AND(直接人件費役社[[#This Row],[従事者氏名]]="",直接人件費役社[[#This Row],[所属部門]]="",直接人件費役社[[#This Row],[従事内容]]="",直接人件費役社[[#This Row],[従事時間
(A)]]="",直接人件費役社[[#This Row],[単価(B)
(税抜)]]="",直接人件費役社[[#This Row],[雇用形態]]=""),
          AND(直接人件費役社[[#This Row],[従事者氏名]]&lt;&gt;"",直接人件費役社[[#This Row],[所属部門]]&lt;&gt;"",直接人件費役社[[#This Row],[従事内容]]&lt;&gt;"",直接人件費役社[[#This Row],[従事時間
(A)]]&lt;&gt;"",直接人件費役社[[#This Row],[単価(B)
(税抜)]]&lt;&gt;"",直接人件費役社[[#This Row],[雇用形態]]&lt;&gt;"")),
    "",
    "←全ての項目を入力してください。")</calculatedColumnFormula>
    </tableColumn>
    <tableColumn id="6" name="変更内容" dataDxfId="16" totalsRowDxfId="15"/>
    <tableColumn id="11" name="変更理由" dataDxfId="14" totalsRowDxfId="13"/>
  </tableColumns>
  <tableStyleInfo name="テーブル スタイル 8" showFirstColumn="0" showLastColumn="0" showRowStripes="1" showColumnStripes="0"/>
</table>
</file>

<file path=xl/tables/table11.xml><?xml version="1.0" encoding="utf-8"?>
<table xmlns="http://schemas.openxmlformats.org/spreadsheetml/2006/main" id="11" name="直接人件費ﾊﾟｱ" displayName="直接人件費ﾊﾟｱ" ref="A18:I29" totalsRowShown="0" headerRowDxfId="12" headerRowBorderDxfId="11" tableBorderDxfId="10" totalsRowBorderDxfId="9" headerRowCellStyle="標準 2 2">
  <tableColumns count="9">
    <tableColumn id="1" name="番号" dataDxfId="8"/>
    <tableColumn id="2" name="従事者氏名" dataDxfId="7"/>
    <tableColumn id="4" name="従事内容" dataDxfId="6"/>
    <tableColumn id="5" name="従事時間/日_x000a_(A)" dataDxfId="5"/>
    <tableColumn id="6" name="時給単価(B)" dataDxfId="4"/>
    <tableColumn id="7" name="日額" dataDxfId="3" dataCellStyle="桁区切り"/>
    <tableColumn id="11" name="日数" dataDxfId="2" dataCellStyle="桁区切り"/>
    <tableColumn id="8" name="助成事業に_x000a_要する経費" dataDxfId="1" dataCellStyle="桁区切り"/>
    <tableColumn id="9" name="助成対象経費_x000a_(A)×(B)" dataDxfId="0" dataCellStyle="桁区切り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1" name="仮説検証費" displayName="仮説検証費" ref="A3:L19" totalsRowCount="1" headerRowDxfId="248" dataDxfId="247" totalsRowDxfId="246">
  <tableColumns count="12">
    <tableColumn id="1" name="番　号" dataDxfId="245" totalsRowDxfId="244">
      <calculatedColumnFormula>ROW()-ROW(仮説検証費[[#Headers],[番　号]])</calculatedColumnFormula>
    </tableColumn>
    <tableColumn id="2" name="件　名" dataDxfId="243" totalsRowDxfId="242"/>
    <tableColumn id="3" name="内　容_x000a__x000a_仕　様" dataDxfId="241" totalsRowDxfId="240"/>
    <tableColumn id="5" name="数量_x000a_(A)" dataDxfId="239" totalsRowDxfId="238" dataCellStyle="桁区切り"/>
    <tableColumn id="10" name="単位" dataDxfId="237" totalsRowDxfId="236" dataCellStyle="桁区切り"/>
    <tableColumn id="6" name="単価(B)_x000a_（税抜）" totalsRowLabel="合計" dataDxfId="235" totalsRowDxfId="234" dataCellStyle="桁区切り"/>
    <tableColumn id="7" name="助成事業に_x000a_要する経費_x000a_（税込）" totalsRowFunction="sum" totalsRowDxfId="233" dataCellStyle="桁区切り">
      <calculatedColumnFormula>ROUNDDOWN(仮説検証費[[#This Row],[助成対象経費
(A)×(B)
（税抜）]]*1.1,0)</calculatedColumnFormula>
    </tableColumn>
    <tableColumn id="8" name="助成対象経費_x000a_(A)×(B)_x000a_（税抜）" totalsRowFunction="sum" totalsRowDxfId="232" dataCellStyle="桁区切り">
      <calculatedColumnFormula>仮説検証費[[#This Row],[数量
(A)]]*仮説検証費[[#This Row],[単価(B)
（税抜）]]</calculatedColumnFormula>
    </tableColumn>
    <tableColumn id="9" name="委託先_x000a_（予定）" totalsRowDxfId="231"/>
    <tableColumn id="12" name="列1" totalsRowDxfId="230">
      <calculatedColumnFormula>IF(OR(AND(仮説検証費[[#This Row],[件　名]]="",仮説検証費[[#This Row],[内　容
仕　様]]="",仮説検証費[[#This Row],[数量
(A)]]="",仮説検証費[[#This Row],[単位]]="",仮説検証費[[#This Row],[単価(B)
（税抜）]]="",仮説検証費[[#This Row],[委託先
（予定）]]=""),
          AND(仮説検証費[[#This Row],[件　名]]&lt;&gt;"",仮説検証費[[#This Row],[内　容
仕　様]]&lt;&gt;"",仮説検証費[[#This Row],[数量
(A)]]&lt;&gt;"",仮説検証費[[#This Row],[単位]]&lt;&gt;"",仮説検証費[[#This Row],[単価(B)
（税抜）]]&lt;&gt;"",仮説検証費[[#This Row],[委託先
（予定）]]&lt;&gt;"")),
    "",
    "←全ての項目を入力してください。")</calculatedColumnFormula>
    </tableColumn>
    <tableColumn id="4" name="変更内容" totalsRowDxfId="229"/>
    <tableColumn id="11" name="変更理由" totalsRowDxfId="228"/>
  </tableColumns>
  <tableStyleInfo name="テーブル スタイル 8" showFirstColumn="0" showLastColumn="0" showRowStripes="1" showColumnStripes="0"/>
</table>
</file>

<file path=xl/tables/table3.xml><?xml version="1.0" encoding="utf-8"?>
<table xmlns="http://schemas.openxmlformats.org/spreadsheetml/2006/main" id="3" name="設備等導入費" displayName="設備等導入費" ref="A4:N20" totalsRowCount="1" headerRowDxfId="227" dataDxfId="226" totalsRowDxfId="225">
  <tableColumns count="14">
    <tableColumn id="1" name="番　号" dataDxfId="224" totalsRowDxfId="223">
      <calculatedColumnFormula>ROW()-ROW(設備等導入費[[#Headers],[番　号]])</calculatedColumnFormula>
    </tableColumn>
    <tableColumn id="2" name="品　名" dataDxfId="222" totalsRowDxfId="221"/>
    <tableColumn id="4" name="用　途" dataDxfId="220" totalsRowDxfId="219"/>
    <tableColumn id="10" name="調達方法" dataDxfId="218" totalsRowDxfId="217"/>
    <tableColumn id="11" name="設置期間_x000a_（月数）_x000a_※リース・_x000a_レンタルのみ" dataDxfId="216" totalsRowDxfId="215"/>
    <tableColumn id="5" name="数量(A)" dataDxfId="214" totalsRowDxfId="213" dataCellStyle="桁区切り"/>
    <tableColumn id="13" name="単位" dataDxfId="212" totalsRowDxfId="211" dataCellStyle="桁区切り"/>
    <tableColumn id="6" name="購入単価_x000a_又は_x000a_リース料等の月額（税抜）_x000a_(B)" totalsRowLabel="計" dataDxfId="210" totalsRowDxfId="209" dataCellStyle="桁区切り"/>
    <tableColumn id="7" name="助成事業に_x000a_要する経費_x000a_（税込）" totalsRowFunction="sum" dataDxfId="208" totalsRowDxfId="207" dataCellStyle="桁区切り">
      <calculatedColumnFormula>ROUNDDOWN(設備等導入費[[#This Row],[助成対象経費
(B)×ﾘｰｽ月数×(A)
（税抜）]]*1.1,0)</calculatedColumnFormula>
    </tableColumn>
    <tableColumn id="8" name="助成対象経費_x000a_(B)×ﾘｰｽ月数×(A)_x000a_（税抜）" totalsRowFunction="sum" dataDxfId="206" totalsRowDxfId="205" dataCellStyle="桁区切り">
      <calculatedColumnFormula>IF(設備等導入費[[#This Row],[設置期間
（月数）
※リース・
レンタルのみ]]&lt;&gt;"",設備等導入費[[#This Row],[設置期間
（月数）
※リース・
レンタルのみ]]*設備等導入費[[#This Row],[数量(A)]]*設備等導入費[[#This Row],[購入単価
又は
リース料等の月額（税抜）
(B)]],設備等導入費[[#This Row],[数量(A)]]*設備等導入費[[#This Row],[購入単価
又は
リース料等の月額（税抜）
(B)]])</calculatedColumnFormula>
    </tableColumn>
    <tableColumn id="9" name="リース・_x000a_レンタル先_x000a_及び_x000a_購入企業名      " dataDxfId="204" totalsRowDxfId="203"/>
    <tableColumn id="12" name="列1" dataDxfId="202" totalsRowDxfId="201">
      <calculatedColumnFormula>IF(AND(設備等導入費[[#This Row],[品　名]]="",設備等導入費[[#This Row],[用　途]]="",設備等導入費[[#This Row],[調達方法]]="",設備等導入費[[#This Row],[数量(A)]]="",設備等導入費[[#This Row],[単位]]="",設備等導入費[[#This Row],[購入単価
又は
リース料等の月額（税抜）
(B)]]="",設備等導入費[[#This Row],[リース・
レンタル先
及び
購入企業名      ]]=""),
    "",
    IF(AND(設備等導入費[[#This Row],[品　名]]&lt;&gt;"",設備等導入費[[#This Row],[用　途]]&lt;&gt;"",設備等導入費[[#This Row],[調達方法]]="購入",設備等導入費[[#This Row],[設置期間
（月数）
※リース・
レンタルのみ]]="",設備等導入費[[#This Row],[数量(A)]]&lt;&gt;"",設備等導入費[[#This Row],[単位]]&lt;&gt;"",設備等導入費[[#This Row],[購入単価
又は
リース料等の月額（税抜）
(B)]]&lt;&gt;"",設備等導入費[[#This Row],[リース・
レンタル先
及び
購入企業名      ]]&lt;&gt;""),
    "",
 IF(AND(設備等導入費[[#This Row],[品　名]]&lt;&gt;"",設備等導入費[[#This Row],[用　途]]&lt;&gt;"",OR(設備等導入費[[#This Row],[調達方法]]="ﾘｰｽ",設備等導入費[[#This Row],[調達方法]]="ﾚﾝﾀﾙ"),設備等導入費[[#This Row],[設置期間
（月数）
※リース・
レンタルのみ]]&lt;&gt;"",設備等導入費[[#This Row],[数量(A)]]&lt;&gt;"",設備等導入費[[#This Row],[単位]]&lt;&gt;"",設備等導入費[[#This Row],[購入単価
又は
リース料等の月額（税抜）
(B)]]&lt;&gt;"",設備等導入費[[#This Row],[リース・
レンタル先
及び
購入企業名      ]]&lt;&gt;""),
       "",
     IF(AND(設備等導入費[[#This Row],[品　名]]&lt;&gt;"",設備等導入費[[#This Row],[用　途]]&lt;&gt;"",設備等導入費[[#This Row],[調達方法]]="購入",設備等導入費[[#This Row],[設置期間
（月数）
※リース・
レンタルのみ]]&lt;&gt;"",設備等導入費[[#This Row],[数量(A)]]&lt;&gt;"",設備等導入費[[#This Row],[単位]]&lt;&gt;"",設備等導入費[[#This Row],[購入単価
又は
リース料等の月額（税抜）
(B)]]&lt;&gt;"",設備等導入費[[#This Row],[リース・
レンタル先
及び
購入企業名      ]]&lt;&gt;""),
       "←購入の場合は設置期間を記入しないでください。",
       "←全ての項目を記入してください。"))))</calculatedColumnFormula>
    </tableColumn>
    <tableColumn id="3" name="変更内容" dataDxfId="200" totalsRowDxfId="199"/>
    <tableColumn id="14" name="変更理由" dataDxfId="198" totalsRowDxfId="197"/>
  </tableColumns>
  <tableStyleInfo name="テーブル スタイル 8" showFirstColumn="0" showLastColumn="0" showRowStripes="1" showColumnStripes="0"/>
</table>
</file>

<file path=xl/tables/table4.xml><?xml version="1.0" encoding="utf-8"?>
<table xmlns="http://schemas.openxmlformats.org/spreadsheetml/2006/main" id="4" name="テストマーケティング費" displayName="テストマーケティング費" ref="A3:L19" totalsRowCount="1" headerRowDxfId="195" dataDxfId="194" totalsRowDxfId="193">
  <tableColumns count="12">
    <tableColumn id="1" name="番　号" dataDxfId="192" totalsRowDxfId="191">
      <calculatedColumnFormula>ROW()-ROW(テストマーケティング費[[#Headers],[番　号]])</calculatedColumnFormula>
    </tableColumn>
    <tableColumn id="2" name="件　名" dataDxfId="190" totalsRowDxfId="189"/>
    <tableColumn id="4" name="内　容" dataDxfId="188" totalsRowDxfId="187"/>
    <tableColumn id="5" name="数量(A)" dataDxfId="186" totalsRowDxfId="185" dataCellStyle="桁区切り"/>
    <tableColumn id="13" name="単位" dataDxfId="184" totalsRowDxfId="183" dataCellStyle="桁区切り"/>
    <tableColumn id="6" name="単価（税抜）_x000a_(B)" totalsRowLabel="計" dataDxfId="182" totalsRowDxfId="181" dataCellStyle="桁区切り"/>
    <tableColumn id="7" name="助成事業に_x000a_要する経費_x000a_（税込）" totalsRowFunction="sum" dataDxfId="180" totalsRowDxfId="179" dataCellStyle="桁区切り">
      <calculatedColumnFormula>テストマーケティング費[[#This Row],[助成対象経費
(B)×(A)
（税抜）]]*1.1</calculatedColumnFormula>
    </tableColumn>
    <tableColumn id="8" name="助成対象経費_x000a_(B)×(A)_x000a_（税抜）" totalsRowFunction="sum" dataDxfId="178" totalsRowDxfId="177" dataCellStyle="桁区切り">
      <calculatedColumnFormula>テストマーケティング費[[#This Row],[数量(A)]]*テストマーケティング費[[#This Row],[単価（税抜）
(B)]]</calculatedColumnFormula>
    </tableColumn>
    <tableColumn id="9" name="委託先_x000a_（予定） " dataDxfId="176" totalsRowDxfId="175"/>
    <tableColumn id="12" name="列1" dataDxfId="174" totalsRowDxfId="173">
      <calculatedColumnFormula>IF(OR(AND(テストマーケティング費[[#This Row],[件　名]]="",テストマーケティング費[[#This Row],[内　容]]="",テストマーケティング費[[#This Row],[数量(A)]]="",テストマーケティング費[[#This Row],[単位]]="",テストマーケティング費[[#This Row],[単価（税抜）
(B)]]="",テストマーケティング費[[#This Row],[委託先
（予定） ]]=""),AND(テストマーケティング費[[#This Row],[件　名]]&lt;&gt;"",テストマーケティング費[[#This Row],[内　容]]&lt;&gt;"",テストマーケティング費[[#This Row],[数量(A)]]&lt;&gt;"",テストマーケティング費[[#This Row],[単位]]&lt;&gt;"",テストマーケティング費[[#This Row],[単価（税抜）
(B)]]&lt;&gt;"",テストマーケティング費[[#This Row],[委託先
（予定） ]]&lt;&gt;"")),"",
    "←全ての項目を入力してください。")</calculatedColumnFormula>
    </tableColumn>
    <tableColumn id="3" name="変更内容" totalsRowDxfId="172"/>
    <tableColumn id="10" name="変更理由" totalsRowDxfId="171"/>
  </tableColumns>
  <tableStyleInfo name="テーブル スタイル 8" showFirstColumn="0" showLastColumn="0" showRowStripes="1" showColumnStripes="0"/>
</table>
</file>

<file path=xl/tables/table5.xml><?xml version="1.0" encoding="utf-8"?>
<table xmlns="http://schemas.openxmlformats.org/spreadsheetml/2006/main" id="5" name="委託外注費" displayName="委託外注費" ref="A3:L19" totalsRowCount="1" headerRowDxfId="168" dataDxfId="167" totalsRowDxfId="166">
  <tableColumns count="12">
    <tableColumn id="1" name="番　号" dataDxfId="165" totalsRowDxfId="164">
      <calculatedColumnFormula>ROW()-ROW(委託外注費[[#Headers],[番　号]])</calculatedColumnFormula>
    </tableColumn>
    <tableColumn id="2" name="件　名" dataDxfId="163" totalsRowDxfId="162"/>
    <tableColumn id="3" name="内　容_x000a__x000a_仕　様" dataDxfId="161" totalsRowDxfId="160"/>
    <tableColumn id="5" name="数量_x000a_(A)" dataDxfId="159" totalsRowDxfId="158" dataCellStyle="桁区切り"/>
    <tableColumn id="10" name="単位" dataDxfId="157" totalsRowDxfId="156" dataCellStyle="桁区切り"/>
    <tableColumn id="6" name="単価(B)_x000a_（税抜）" totalsRowLabel="合計" dataDxfId="155" totalsRowDxfId="154" dataCellStyle="桁区切り"/>
    <tableColumn id="7" name="助成事業に_x000a_要する経費_x000a_（税込）" totalsRowFunction="sum" totalsRowDxfId="153" dataCellStyle="桁区切り">
      <calculatedColumnFormula>ROUNDDOWN(委託外注費[[#This Row],[助成対象経費
(A)×(B)
（税抜）]]*1.1,0)</calculatedColumnFormula>
    </tableColumn>
    <tableColumn id="8" name="助成対象経費_x000a_(A)×(B)_x000a_（税抜）" totalsRowFunction="sum" totalsRowDxfId="152" dataCellStyle="桁区切り">
      <calculatedColumnFormula>委託外注費[[#This Row],[数量
(A)]]*委託外注費[[#This Row],[単価(B)
（税抜）]]</calculatedColumnFormula>
    </tableColumn>
    <tableColumn id="9" name="委託先_x000a_（予定）" totalsRowDxfId="151"/>
    <tableColumn id="12" name="列1" totalsRowDxfId="150">
      <calculatedColumnFormula>IF(OR(AND(委託外注費[[#This Row],[件　名]]="",委託外注費[[#This Row],[内　容
仕　様]]="",委託外注費[[#This Row],[数量
(A)]]="",委託外注費[[#This Row],[単位]]="",委託外注費[[#This Row],[単価(B)
（税抜）]]="",委託外注費[[#This Row],[委託先
（予定）]]=""),
          AND(委託外注費[[#This Row],[件　名]]&lt;&gt;"",委託外注費[[#This Row],[内　容
仕　様]]&lt;&gt;"",委託外注費[[#This Row],[数量
(A)]]&lt;&gt;"",委託外注費[[#This Row],[単位]]&lt;&gt;"",委託外注費[[#This Row],[単価(B)
（税抜）]]&lt;&gt;"",委託外注費[[#This Row],[委託先
（予定）]]&lt;&gt;"")),
    "",
    "←全ての項目を入力してください。")</calculatedColumnFormula>
    </tableColumn>
    <tableColumn id="4" name="変更内容" totalsRowDxfId="149"/>
    <tableColumn id="11" name="変更理由" totalsRowDxfId="148"/>
  </tableColumns>
  <tableStyleInfo name="テーブル スタイル 8" showFirstColumn="0" showLastColumn="0" showRowStripes="1" showColumnStripes="0"/>
</table>
</file>

<file path=xl/tables/table6.xml><?xml version="1.0" encoding="utf-8"?>
<table xmlns="http://schemas.openxmlformats.org/spreadsheetml/2006/main" id="2" name="原材料・副資材費" displayName="原材料・副資材費" ref="A3:M19" totalsRowCount="1" headerRowDxfId="147" dataDxfId="146" totalsRowDxfId="145">
  <autoFilter ref="A3:M18"/>
  <tableColumns count="13">
    <tableColumn id="1" name="番　号" dataDxfId="144" totalsRowDxfId="143">
      <calculatedColumnFormula>ROW()-ROW(原材料・副資材費[[#Headers],[番　号]])</calculatedColumnFormula>
    </tableColumn>
    <tableColumn id="2" name="品　名" dataDxfId="142" totalsRowDxfId="141"/>
    <tableColumn id="3" name="仕　様" dataDxfId="140" totalsRowDxfId="139"/>
    <tableColumn id="4" name="用　途" dataDxfId="138" totalsRowDxfId="137"/>
    <tableColumn id="5" name="数量_x000a_(A)" dataDxfId="136" totalsRowDxfId="135" dataCellStyle="桁区切り"/>
    <tableColumn id="10" name="単位" dataDxfId="134" totalsRowDxfId="133" dataCellStyle="桁区切り"/>
    <tableColumn id="6" name="単価(B)_x000a_（税抜）" totalsRowLabel="計" dataDxfId="132" totalsRowDxfId="131" dataCellStyle="桁区切り"/>
    <tableColumn id="7" name="助成事業に_x000a_要する経費_x000a_（税込）" totalsRowFunction="sum" dataDxfId="130" totalsRowDxfId="129" dataCellStyle="桁区切り">
      <calculatedColumnFormula>ROUNDDOWN(原材料・副資材費[[#This Row],[助成対象経費
(A)×(B)
（税抜）]]*1.1,0)</calculatedColumnFormula>
    </tableColumn>
    <tableColumn id="8" name="助成対象経費_x000a_(A)×(B)_x000a_（税抜）" totalsRowFunction="sum" dataDxfId="128" totalsRowDxfId="127" dataCellStyle="桁区切り">
      <calculatedColumnFormula>原材料・副資材費[[#This Row],[数量
(A)]]*原材料・副資材費[[#This Row],[単価(B)
（税抜）]]</calculatedColumnFormula>
    </tableColumn>
    <tableColumn id="9" name="購入企業名" dataDxfId="126" totalsRowDxfId="125"/>
    <tableColumn id="12" name="列1" dataDxfId="124" totalsRowDxfId="123">
      <calculatedColumnFormula>IF(OR(AND(原材料・副資材費[[#This Row],[品　名]]="",原材料・副資材費[[#This Row],[仕　様]]="",原材料・副資材費[[#This Row],[用　途]]="",原材料・副資材費[[#This Row],[数量
(A)]]="",原材料・副資材費[[#This Row],[単位]]="",原材料・副資材費[[#This Row],[単価(B)
（税抜）]]="",原材料・副資材費[[#This Row],[購入企業名]]=""),
          AND(原材料・副資材費[[#This Row],[品　名]]&lt;&gt;"",原材料・副資材費[[#This Row],[仕　様]]&lt;&gt;"",原材料・副資材費[[#This Row],[用　途]]&lt;&gt;"",原材料・副資材費[[#This Row],[数量
(A)]]&lt;&gt;"",原材料・副資材費[[#This Row],[単位]]&lt;&gt;"",原材料・副資材費[[#This Row],[単価(B)
（税抜）]]&lt;&gt;"",原材料・副資材費[[#This Row],[購入企業名]]&lt;&gt;"")),
    "",
    "←全ての項目を入力してください。")</calculatedColumnFormula>
    </tableColumn>
    <tableColumn id="11" name="変更内容" dataDxfId="122" totalsRowDxfId="121"/>
    <tableColumn id="13" name="変更理由" dataDxfId="120" totalsRowDxfId="119"/>
  </tableColumns>
  <tableStyleInfo name="テーブル スタイル 8" showFirstColumn="0" showLastColumn="0" showRowStripes="1" showColumnStripes="0"/>
</table>
</file>

<file path=xl/tables/table7.xml><?xml version="1.0" encoding="utf-8"?>
<table xmlns="http://schemas.openxmlformats.org/spreadsheetml/2006/main" id="6" name="展示会等参加費" displayName="展示会等参加費" ref="A3:M19" totalsRowCount="1" headerRowDxfId="118" dataDxfId="117" totalsRowDxfId="116" dataCellStyle="桁区切り">
  <tableColumns count="13">
    <tableColumn id="1" name="番号" totalsRowLabel="計" dataDxfId="115" totalsRowDxfId="114">
      <calculatedColumnFormula>ROW()-ROW(展示会等参加費[[#Headers],[番号]])</calculatedColumnFormula>
    </tableColumn>
    <tableColumn id="2" name="展示会名" dataDxfId="113" totalsRowDxfId="112"/>
    <tableColumn id="11" name="開催期間・_x000a_会場" dataDxfId="111" totalsRowDxfId="110"/>
    <tableColumn id="3" name="経費目" dataDxfId="109" totalsRowDxfId="108"/>
    <tableColumn id="5" name="数量_x000a_(A)" dataDxfId="107" totalsRowDxfId="106"/>
    <tableColumn id="12" name="単位" dataDxfId="105" totalsRowDxfId="104"/>
    <tableColumn id="6" name="単価_x000a_（税抜、B）" dataDxfId="103" totalsRowDxfId="102" dataCellStyle="桁区切り"/>
    <tableColumn id="7" name="助成事業に_x000a_要する経費_x000a_（税込）" totalsRowFunction="sum" dataDxfId="101" totalsRowDxfId="100" dataCellStyle="桁区切り">
      <calculatedColumnFormula>ROUNDDOWN(展示会等参加費[[#This Row],[助成
対象経費
(A)×(B)]]*1.1,0)</calculatedColumnFormula>
    </tableColumn>
    <tableColumn id="8" name="助成_x000a_対象経費_x000a_(A)×(B)" totalsRowFunction="sum" dataDxfId="99" totalsRowDxfId="98" dataCellStyle="桁区切り">
      <calculatedColumnFormula>展示会等参加費[[#This Row],[数量
(A)]]*展示会等参加費[[#This Row],[単価
（税抜、B）]]</calculatedColumnFormula>
    </tableColumn>
    <tableColumn id="9" name="支払予定先     " dataDxfId="97" totalsRowDxfId="96"/>
    <tableColumn id="10" name="列1" dataDxfId="95" totalsRowDxfId="94">
      <calculatedColumnFormula>IF(OR(AND(展示会等参加費[[#This Row],[展示会名]]="",展示会等参加費[[#This Row],[経費目]]="",展示会等参加費[[#This Row],[数量
(A)]]="",展示会等参加費[[#This Row],[単位]]="",展示会等参加費[[#This Row],[単価
（税抜、B）]]="",展示会等参加費[[#This Row],[支払予定先     ]]=""),
         AND(展示会等参加費[[#This Row],[展示会名]]&lt;&gt;"",展示会等参加費[[#This Row],[経費目]]&lt;&gt;"",展示会等参加費[[#This Row],[数量
(A)]]&lt;&gt;"",展示会等参加費[[#This Row],[単位]]&lt;&gt;"",展示会等参加費[[#This Row],[単価
（税抜、B）]]&lt;&gt;"",展示会等参加費[[#This Row],[支払予定先     ]]&lt;&gt;"")),
    "",
     "←全ての項目を記入してください。")</calculatedColumnFormula>
    </tableColumn>
    <tableColumn id="4" name="変更内容" dataDxfId="93" totalsRowDxfId="92" dataCellStyle="桁区切り"/>
    <tableColumn id="13" name="変更理由" dataDxfId="91" totalsRowDxfId="90" dataCellStyle="桁区切り"/>
  </tableColumns>
  <tableStyleInfo name="テーブル スタイル 4 7" showFirstColumn="1" showLastColumn="1" showRowStripes="1" showColumnStripes="0"/>
</table>
</file>

<file path=xl/tables/table8.xml><?xml version="1.0" encoding="utf-8"?>
<table xmlns="http://schemas.openxmlformats.org/spreadsheetml/2006/main" id="7" name="広告費" displayName="広告費" ref="A3:L14" totalsRowCount="1" headerRowDxfId="89" dataDxfId="88" totalsRowDxfId="87">
  <tableColumns count="12">
    <tableColumn id="1" name="番　号" dataDxfId="86" totalsRowDxfId="85">
      <calculatedColumnFormula>ROW()-ROW(広告費[[#Headers],[番　号]])</calculatedColumnFormula>
    </tableColumn>
    <tableColumn id="2" name="掲載媒体又は制作物" dataDxfId="84" totalsRowDxfId="83"/>
    <tableColumn id="4" name="内容及び仕様" dataDxfId="82" totalsRowDxfId="81"/>
    <tableColumn id="5" name="数量_x000a_(A)" dataDxfId="80" totalsRowDxfId="79" dataCellStyle="桁区切り"/>
    <tableColumn id="10" name="単位" dataDxfId="78" totalsRowDxfId="77" dataCellStyle="桁区切り"/>
    <tableColumn id="6" name="単価(B)_x000a_（税抜）" totalsRowLabel="計" dataDxfId="76" totalsRowDxfId="75" dataCellStyle="桁区切り"/>
    <tableColumn id="7" name="助成事業に_x000a_要する経費_x000a_（税込）" totalsRowFunction="sum" dataDxfId="74" totalsRowDxfId="73" dataCellStyle="桁区切り">
      <calculatedColumnFormula>ROUNDDOWN(広告費[[#This Row],[助成対象経費
(A)×(B)
（税抜）]]*1.1,0)</calculatedColumnFormula>
    </tableColumn>
    <tableColumn id="8" name="助成対象経費_x000a_(A)×(B)_x000a_（税抜）" totalsRowFunction="sum" dataDxfId="72" totalsRowDxfId="71" dataCellStyle="桁区切り">
      <calculatedColumnFormula>広告費[[#This Row],[数量
(A)]]*広告費[[#This Row],[単価(B)
（税抜）]]</calculatedColumnFormula>
    </tableColumn>
    <tableColumn id="9" name="委託先_x000a_（予定）" dataDxfId="70" totalsRowDxfId="69"/>
    <tableColumn id="12" name="列1" dataDxfId="68" totalsRowDxfId="67">
      <calculatedColumnFormula>IF(OR(AND(広告費[[#This Row],[掲載媒体又は制作物]]="",広告費[[#This Row],[内容及び仕様]]="",広告費[[#This Row],[数量
(A)]]="",広告費[[#This Row],[単位]]="",広告費[[#This Row],[単価(B)
（税抜）]]="",広告費[[#This Row],[委託先
（予定）]]=""),
          AND(広告費[[#This Row],[掲載媒体又は制作物]]&lt;&gt;"",広告費[[#This Row],[内容及び仕様]]&lt;&gt;"",広告費[[#This Row],[数量
(A)]]&lt;&gt;"",広告費[[#This Row],[単位]]&lt;&gt;"",広告費[[#This Row],[単価(B)
（税抜）]]&lt;&gt;"",広告費[[#This Row],[委託先
（予定）]]&lt;&gt;"")),
    "",
    "←全ての項目を入力してください。")</calculatedColumnFormula>
    </tableColumn>
    <tableColumn id="3" name="変更内容" dataDxfId="66" totalsRowDxfId="65"/>
    <tableColumn id="11" name="変更理由" dataDxfId="64" totalsRowDxfId="63"/>
  </tableColumns>
  <tableStyleInfo name="テーブル スタイル 8" showFirstColumn="0" showLastColumn="0" showRowStripes="1" showColumnStripes="0"/>
</table>
</file>

<file path=xl/tables/table9.xml><?xml version="1.0" encoding="utf-8"?>
<table xmlns="http://schemas.openxmlformats.org/spreadsheetml/2006/main" id="8" name="ECサイト出店" displayName="ECサイト出店" ref="A3:J9" totalsRowCount="1" headerRowDxfId="62" dataDxfId="61" totalsRowDxfId="60">
  <tableColumns count="10">
    <tableColumn id="1" name="番　号" dataDxfId="59" totalsRowDxfId="58">
      <calculatedColumnFormula>ROW()-ROW(ECサイト出店[[#Headers],[番　号]])</calculatedColumnFormula>
    </tableColumn>
    <tableColumn id="2" name="ＥＣサイト名" dataDxfId="57" totalsRowDxfId="56"/>
    <tableColumn id="4" name="EC運営者HP" dataDxfId="55" totalsRowDxfId="54"/>
    <tableColumn id="6" name="料金_x000a_（税抜）" totalsRowLabel="計" dataDxfId="53" totalsRowDxfId="52" dataCellStyle="桁区切り"/>
    <tableColumn id="7" name="助成事業に_x000a_要する経費_x000a_（税込）" totalsRowFunction="sum" dataDxfId="51" totalsRowDxfId="50" dataCellStyle="桁区切り">
      <calculatedColumnFormula>ROUNDDOWN(ECサイト出店[[#This Row],[助成対象経費
（税抜）]]*1.1,0)</calculatedColumnFormula>
    </tableColumn>
    <tableColumn id="8" name="助成対象経費_x000a_（税抜）" totalsRowFunction="sum" dataDxfId="49" totalsRowDxfId="48" dataCellStyle="桁区切り">
      <calculatedColumnFormula>ECサイト出店[[#This Row],[料金
（税抜）]]</calculatedColumnFormula>
    </tableColumn>
    <tableColumn id="9" name="契約先" dataDxfId="47" totalsRowDxfId="46"/>
    <tableColumn id="12" name="列1" dataDxfId="45" totalsRowDxfId="44">
      <calculatedColumnFormula>IF(OR(AND(ECサイト出店[[#This Row],[ＥＣサイト名]]="",ECサイト出店[[#This Row],[EC運営者HP]]="",ECサイト出店[[#This Row],[料金
（税抜）]]="",ECサイト出店[[#This Row],[契約先]]=""),
          AND(ECサイト出店[[#This Row],[ＥＣサイト名]]&lt;&gt;"",ECサイト出店[[#This Row],[EC運営者HP]]&lt;&gt;"",ECサイト出店[[#This Row],[料金
（税抜）]]&lt;&gt;"",ECサイト出店[[#This Row],[契約先]]&lt;&gt;"")),
    "",
    "←全ての項目を入力してください。")</calculatedColumnFormula>
    </tableColumn>
    <tableColumn id="3" name="変更内容" dataDxfId="43" totalsRowDxfId="42"/>
    <tableColumn id="5" name="変更理由" dataDxfId="41" totalsRowDxfId="40"/>
  </tableColumns>
  <tableStyleInfo name="テーブル スタイル 8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table" Target="../tables/table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2"/>
  <sheetViews>
    <sheetView showGridLines="0" tabSelected="1" view="pageBreakPreview" zoomScale="70" zoomScaleNormal="100" zoomScaleSheetLayoutView="70" workbookViewId="0">
      <selection activeCell="AL27" sqref="AL27"/>
    </sheetView>
  </sheetViews>
  <sheetFormatPr defaultRowHeight="18" x14ac:dyDescent="0.45"/>
  <cols>
    <col min="1" max="16" width="4.19921875" customWidth="1"/>
    <col min="17" max="18" width="3.09765625" customWidth="1"/>
    <col min="19" max="19" width="5.59765625" customWidth="1"/>
    <col min="20" max="20" width="3.09765625" bestFit="1" customWidth="1"/>
    <col min="21" max="21" width="5.59765625" customWidth="1"/>
    <col min="22" max="22" width="3.09765625" bestFit="1" customWidth="1"/>
    <col min="23" max="23" width="5.59765625" customWidth="1"/>
    <col min="24" max="24" width="3.09765625" bestFit="1" customWidth="1"/>
    <col min="25" max="25" width="4.19921875" customWidth="1"/>
  </cols>
  <sheetData>
    <row r="1" spans="1:24" ht="9" customHeight="1" x14ac:dyDescent="0.45"/>
    <row r="2" spans="1:24" x14ac:dyDescent="0.45">
      <c r="A2" t="s">
        <v>226</v>
      </c>
      <c r="Q2" s="303" t="s">
        <v>0</v>
      </c>
      <c r="R2" s="303"/>
      <c r="S2" s="6"/>
      <c r="T2" s="7" t="s">
        <v>1</v>
      </c>
      <c r="U2" s="6"/>
      <c r="V2" s="7" t="s">
        <v>10</v>
      </c>
      <c r="W2" s="6"/>
      <c r="X2" s="7" t="s">
        <v>11</v>
      </c>
    </row>
    <row r="3" spans="1:24" x14ac:dyDescent="0.45">
      <c r="A3" s="3" t="s">
        <v>2</v>
      </c>
    </row>
    <row r="4" spans="1:24" x14ac:dyDescent="0.45">
      <c r="A4" s="3" t="s">
        <v>3</v>
      </c>
    </row>
    <row r="5" spans="1:24" x14ac:dyDescent="0.45">
      <c r="K5" s="303" t="s">
        <v>4</v>
      </c>
      <c r="L5" s="303"/>
      <c r="M5" s="303"/>
      <c r="N5" s="1" t="s">
        <v>5</v>
      </c>
      <c r="O5" s="306"/>
      <c r="P5" s="306"/>
      <c r="Q5" s="306"/>
      <c r="R5" s="306"/>
      <c r="S5" s="306"/>
      <c r="T5" s="306"/>
      <c r="U5" s="306"/>
      <c r="V5" s="306"/>
      <c r="W5" s="306"/>
      <c r="X5" s="306"/>
    </row>
    <row r="6" spans="1:24" x14ac:dyDescent="0.45">
      <c r="K6" s="303"/>
      <c r="L6" s="303"/>
      <c r="M6" s="303"/>
      <c r="N6" s="307"/>
      <c r="O6" s="308"/>
      <c r="P6" s="308"/>
      <c r="Q6" s="308"/>
      <c r="R6" s="308"/>
      <c r="S6" s="308"/>
      <c r="T6" s="308"/>
      <c r="U6" s="308"/>
      <c r="V6" s="308"/>
      <c r="W6" s="308"/>
      <c r="X6" s="308"/>
    </row>
    <row r="7" spans="1:24" x14ac:dyDescent="0.45">
      <c r="K7" s="303"/>
      <c r="L7" s="303"/>
      <c r="M7" s="303"/>
      <c r="N7" s="308"/>
      <c r="O7" s="308"/>
      <c r="P7" s="308"/>
      <c r="Q7" s="308"/>
      <c r="R7" s="308"/>
      <c r="S7" s="308"/>
      <c r="T7" s="308"/>
      <c r="U7" s="308"/>
      <c r="V7" s="308"/>
      <c r="W7" s="308"/>
      <c r="X7" s="308"/>
    </row>
    <row r="8" spans="1:24" x14ac:dyDescent="0.45">
      <c r="K8" s="303" t="s">
        <v>6</v>
      </c>
      <c r="L8" s="303"/>
      <c r="M8" s="303"/>
      <c r="N8" s="309"/>
      <c r="O8" s="309"/>
      <c r="P8" s="309"/>
      <c r="Q8" s="309"/>
      <c r="R8" s="309"/>
      <c r="S8" s="309"/>
      <c r="T8" s="309"/>
      <c r="U8" s="309"/>
      <c r="V8" s="309"/>
      <c r="W8" s="309"/>
      <c r="X8" s="309"/>
    </row>
    <row r="9" spans="1:24" x14ac:dyDescent="0.45">
      <c r="K9" s="303"/>
      <c r="L9" s="303"/>
      <c r="M9" s="303"/>
      <c r="N9" s="309"/>
      <c r="O9" s="309"/>
      <c r="P9" s="309"/>
      <c r="Q9" s="309"/>
      <c r="R9" s="309"/>
      <c r="S9" s="309"/>
      <c r="T9" s="309"/>
      <c r="U9" s="309"/>
      <c r="V9" s="309"/>
      <c r="W9" s="309"/>
      <c r="X9" s="309"/>
    </row>
    <row r="10" spans="1:24" x14ac:dyDescent="0.45">
      <c r="K10" s="303" t="s">
        <v>7</v>
      </c>
      <c r="L10" s="303"/>
      <c r="M10" s="303"/>
      <c r="N10" s="303" t="s">
        <v>8</v>
      </c>
      <c r="O10" s="303"/>
      <c r="P10" s="306"/>
      <c r="Q10" s="306"/>
      <c r="R10" s="306"/>
      <c r="S10" s="306"/>
      <c r="T10" s="306"/>
      <c r="U10" s="306"/>
      <c r="V10" s="306"/>
      <c r="W10" s="306"/>
      <c r="X10" s="306"/>
    </row>
    <row r="11" spans="1:24" ht="31.05" customHeight="1" x14ac:dyDescent="0.45">
      <c r="K11" s="303"/>
      <c r="L11" s="303"/>
      <c r="M11" s="303"/>
      <c r="N11" s="303" t="s">
        <v>9</v>
      </c>
      <c r="O11" s="303"/>
      <c r="P11" s="309"/>
      <c r="Q11" s="309"/>
      <c r="R11" s="309"/>
      <c r="S11" s="309"/>
      <c r="T11" s="309"/>
      <c r="U11" s="309"/>
      <c r="V11" s="309"/>
      <c r="W11" s="309"/>
      <c r="X11" s="309"/>
    </row>
    <row r="14" spans="1:24" ht="26.4" x14ac:dyDescent="0.45">
      <c r="C14" s="305" t="s">
        <v>227</v>
      </c>
      <c r="D14" s="305"/>
      <c r="E14" s="305"/>
      <c r="F14" s="305"/>
      <c r="G14" s="305"/>
      <c r="H14" s="305"/>
      <c r="I14" s="305"/>
      <c r="J14" s="305"/>
      <c r="K14" s="305"/>
      <c r="L14" s="305"/>
      <c r="M14" s="305"/>
      <c r="N14" s="305"/>
      <c r="O14" s="305"/>
      <c r="P14" s="305"/>
      <c r="Q14" s="305"/>
      <c r="R14" s="305"/>
      <c r="S14" s="305"/>
      <c r="T14" s="305"/>
      <c r="U14" s="305"/>
      <c r="V14" s="305"/>
    </row>
    <row r="16" spans="1:24" ht="18.600000000000001" thickBot="1" x14ac:dyDescent="0.5">
      <c r="A16" s="117"/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</row>
    <row r="17" spans="1:24" ht="18" customHeight="1" x14ac:dyDescent="0.45">
      <c r="A17" s="117"/>
      <c r="B17" s="310" t="s">
        <v>232</v>
      </c>
      <c r="C17" s="311"/>
      <c r="D17" s="311"/>
      <c r="E17" s="311"/>
      <c r="F17" s="311"/>
      <c r="G17" s="311"/>
      <c r="H17" s="311"/>
      <c r="I17" s="311"/>
      <c r="J17" s="311"/>
      <c r="K17" s="311"/>
      <c r="L17" s="311"/>
      <c r="M17" s="311"/>
      <c r="N17" s="311"/>
      <c r="O17" s="311"/>
      <c r="P17" s="311"/>
      <c r="Q17" s="311"/>
      <c r="R17" s="311"/>
      <c r="S17" s="311"/>
      <c r="T17" s="311"/>
      <c r="U17" s="311"/>
      <c r="V17" s="311"/>
      <c r="W17" s="312"/>
    </row>
    <row r="18" spans="1:24" ht="19.8" customHeight="1" x14ac:dyDescent="0.45">
      <c r="A18" s="118"/>
      <c r="B18" s="313"/>
      <c r="C18" s="314"/>
      <c r="D18" s="314"/>
      <c r="E18" s="314"/>
      <c r="F18" s="314"/>
      <c r="G18" s="314"/>
      <c r="H18" s="314"/>
      <c r="I18" s="314"/>
      <c r="J18" s="314"/>
      <c r="K18" s="314"/>
      <c r="L18" s="314"/>
      <c r="M18" s="314"/>
      <c r="N18" s="314"/>
      <c r="O18" s="314"/>
      <c r="P18" s="314"/>
      <c r="Q18" s="314"/>
      <c r="R18" s="314"/>
      <c r="S18" s="314"/>
      <c r="T18" s="314"/>
      <c r="U18" s="314"/>
      <c r="V18" s="314"/>
      <c r="W18" s="315"/>
    </row>
    <row r="19" spans="1:24" ht="18" customHeight="1" x14ac:dyDescent="0.45">
      <c r="A19" s="120"/>
      <c r="B19" s="313"/>
      <c r="C19" s="314"/>
      <c r="D19" s="314"/>
      <c r="E19" s="314"/>
      <c r="F19" s="314"/>
      <c r="G19" s="314"/>
      <c r="H19" s="314"/>
      <c r="I19" s="314"/>
      <c r="J19" s="314"/>
      <c r="K19" s="314"/>
      <c r="L19" s="314"/>
      <c r="M19" s="314"/>
      <c r="N19" s="314"/>
      <c r="O19" s="314"/>
      <c r="P19" s="314"/>
      <c r="Q19" s="314"/>
      <c r="R19" s="314"/>
      <c r="S19" s="314"/>
      <c r="T19" s="314"/>
      <c r="U19" s="314"/>
      <c r="V19" s="314"/>
      <c r="W19" s="315"/>
      <c r="X19" s="2"/>
    </row>
    <row r="20" spans="1:24" ht="18" customHeight="1" x14ac:dyDescent="0.45">
      <c r="A20" s="120"/>
      <c r="B20" s="313"/>
      <c r="C20" s="314"/>
      <c r="D20" s="314"/>
      <c r="E20" s="314"/>
      <c r="F20" s="314"/>
      <c r="G20" s="314"/>
      <c r="H20" s="314"/>
      <c r="I20" s="314"/>
      <c r="J20" s="314"/>
      <c r="K20" s="314"/>
      <c r="L20" s="314"/>
      <c r="M20" s="314"/>
      <c r="N20" s="314"/>
      <c r="O20" s="314"/>
      <c r="P20" s="314"/>
      <c r="Q20" s="314"/>
      <c r="R20" s="314"/>
      <c r="S20" s="314"/>
      <c r="T20" s="314"/>
      <c r="U20" s="314"/>
      <c r="V20" s="314"/>
      <c r="W20" s="315"/>
      <c r="X20" s="2"/>
    </row>
    <row r="21" spans="1:24" ht="25.5" customHeight="1" x14ac:dyDescent="0.45">
      <c r="A21" s="117"/>
      <c r="B21" s="313"/>
      <c r="C21" s="314"/>
      <c r="D21" s="314"/>
      <c r="E21" s="314"/>
      <c r="F21" s="314"/>
      <c r="G21" s="314"/>
      <c r="H21" s="314"/>
      <c r="I21" s="314"/>
      <c r="J21" s="314"/>
      <c r="K21" s="314"/>
      <c r="L21" s="314"/>
      <c r="M21" s="314"/>
      <c r="N21" s="314"/>
      <c r="O21" s="314"/>
      <c r="P21" s="314"/>
      <c r="Q21" s="314"/>
      <c r="R21" s="314"/>
      <c r="S21" s="314"/>
      <c r="T21" s="314"/>
      <c r="U21" s="314"/>
      <c r="V21" s="314"/>
      <c r="W21" s="315"/>
    </row>
    <row r="22" spans="1:24" ht="18" customHeight="1" x14ac:dyDescent="0.45">
      <c r="A22" s="117"/>
      <c r="B22" s="313"/>
      <c r="C22" s="314"/>
      <c r="D22" s="314"/>
      <c r="E22" s="314"/>
      <c r="F22" s="314"/>
      <c r="G22" s="314"/>
      <c r="H22" s="314"/>
      <c r="I22" s="314"/>
      <c r="J22" s="314"/>
      <c r="K22" s="314"/>
      <c r="L22" s="314"/>
      <c r="M22" s="314"/>
      <c r="N22" s="314"/>
      <c r="O22" s="314"/>
      <c r="P22" s="314"/>
      <c r="Q22" s="314"/>
      <c r="R22" s="314"/>
      <c r="S22" s="314"/>
      <c r="T22" s="314"/>
      <c r="U22" s="314"/>
      <c r="V22" s="314"/>
      <c r="W22" s="315"/>
    </row>
    <row r="23" spans="1:24" ht="20.399999999999999" customHeight="1" x14ac:dyDescent="0.45">
      <c r="A23" s="119"/>
      <c r="B23" s="313"/>
      <c r="C23" s="314"/>
      <c r="D23" s="314"/>
      <c r="E23" s="314"/>
      <c r="F23" s="314"/>
      <c r="G23" s="314"/>
      <c r="H23" s="314"/>
      <c r="I23" s="314"/>
      <c r="J23" s="314"/>
      <c r="K23" s="314"/>
      <c r="L23" s="314"/>
      <c r="M23" s="314"/>
      <c r="N23" s="314"/>
      <c r="O23" s="314"/>
      <c r="P23" s="314"/>
      <c r="Q23" s="314"/>
      <c r="R23" s="314"/>
      <c r="S23" s="314"/>
      <c r="T23" s="314"/>
      <c r="U23" s="314"/>
      <c r="V23" s="314"/>
      <c r="W23" s="315"/>
    </row>
    <row r="24" spans="1:24" x14ac:dyDescent="0.45">
      <c r="A24" s="117"/>
      <c r="B24" s="313"/>
      <c r="C24" s="314"/>
      <c r="D24" s="314"/>
      <c r="E24" s="314"/>
      <c r="F24" s="314"/>
      <c r="G24" s="314"/>
      <c r="H24" s="314"/>
      <c r="I24" s="314"/>
      <c r="J24" s="314"/>
      <c r="K24" s="314"/>
      <c r="L24" s="314"/>
      <c r="M24" s="314"/>
      <c r="N24" s="314"/>
      <c r="O24" s="314"/>
      <c r="P24" s="314"/>
      <c r="Q24" s="314"/>
      <c r="R24" s="314"/>
      <c r="S24" s="314"/>
      <c r="T24" s="314"/>
      <c r="U24" s="314"/>
      <c r="V24" s="314"/>
      <c r="W24" s="315"/>
    </row>
    <row r="25" spans="1:24" x14ac:dyDescent="0.45">
      <c r="A25" s="117"/>
      <c r="B25" s="313"/>
      <c r="C25" s="314"/>
      <c r="D25" s="314"/>
      <c r="E25" s="314"/>
      <c r="F25" s="314"/>
      <c r="G25" s="314"/>
      <c r="H25" s="314"/>
      <c r="I25" s="314"/>
      <c r="J25" s="314"/>
      <c r="K25" s="314"/>
      <c r="L25" s="314"/>
      <c r="M25" s="314"/>
      <c r="N25" s="314"/>
      <c r="O25" s="314"/>
      <c r="P25" s="314"/>
      <c r="Q25" s="314"/>
      <c r="R25" s="314"/>
      <c r="S25" s="314"/>
      <c r="T25" s="314"/>
      <c r="U25" s="314"/>
      <c r="V25" s="314"/>
      <c r="W25" s="315"/>
    </row>
    <row r="26" spans="1:24" x14ac:dyDescent="0.45">
      <c r="A26" s="117"/>
      <c r="B26" s="313"/>
      <c r="C26" s="314"/>
      <c r="D26" s="314"/>
      <c r="E26" s="314"/>
      <c r="F26" s="314"/>
      <c r="G26" s="314"/>
      <c r="H26" s="314"/>
      <c r="I26" s="314"/>
      <c r="J26" s="314"/>
      <c r="K26" s="314"/>
      <c r="L26" s="314"/>
      <c r="M26" s="314"/>
      <c r="N26" s="314"/>
      <c r="O26" s="314"/>
      <c r="P26" s="314"/>
      <c r="Q26" s="314"/>
      <c r="R26" s="314"/>
      <c r="S26" s="314"/>
      <c r="T26" s="314"/>
      <c r="U26" s="314"/>
      <c r="V26" s="314"/>
      <c r="W26" s="315"/>
    </row>
    <row r="27" spans="1:24" ht="151.94999999999999" customHeight="1" thickBot="1" x14ac:dyDescent="0.5">
      <c r="A27" s="119"/>
      <c r="B27" s="316"/>
      <c r="C27" s="317"/>
      <c r="D27" s="317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7"/>
      <c r="Q27" s="317"/>
      <c r="R27" s="317"/>
      <c r="S27" s="317"/>
      <c r="T27" s="317"/>
      <c r="U27" s="317"/>
      <c r="V27" s="317"/>
      <c r="W27" s="318"/>
    </row>
    <row r="28" spans="1:24" ht="102.45" customHeight="1" x14ac:dyDescent="0.45">
      <c r="A28" s="117"/>
      <c r="B28" s="304"/>
      <c r="C28" s="304"/>
      <c r="D28" s="304"/>
      <c r="E28" s="304"/>
      <c r="F28" s="304"/>
      <c r="G28" s="304"/>
      <c r="H28" s="304"/>
      <c r="I28" s="304"/>
      <c r="J28" s="304"/>
      <c r="K28" s="304"/>
      <c r="L28" s="304"/>
      <c r="M28" s="304"/>
      <c r="N28" s="304"/>
      <c r="O28" s="117"/>
      <c r="P28" s="117"/>
      <c r="Q28" s="117"/>
      <c r="R28" s="117"/>
      <c r="S28" s="117"/>
      <c r="T28" s="117"/>
      <c r="U28" s="117"/>
      <c r="V28" s="117"/>
      <c r="W28" s="117"/>
    </row>
    <row r="29" spans="1:24" x14ac:dyDescent="0.45">
      <c r="A29" s="117"/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</row>
    <row r="30" spans="1:24" ht="19.8" x14ac:dyDescent="0.45">
      <c r="A30" s="119"/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117"/>
    </row>
    <row r="31" spans="1:24" x14ac:dyDescent="0.45">
      <c r="A31" s="117"/>
      <c r="B31" s="117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</row>
    <row r="32" spans="1:24" x14ac:dyDescent="0.45">
      <c r="A32" s="117"/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</row>
    <row r="33" spans="1:23" ht="19.8" x14ac:dyDescent="0.45">
      <c r="A33" s="119"/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</row>
    <row r="34" spans="1:23" x14ac:dyDescent="0.45">
      <c r="A34" s="319"/>
      <c r="B34" s="319"/>
      <c r="C34" s="319"/>
      <c r="D34" s="319"/>
      <c r="E34" s="319"/>
      <c r="F34" s="319"/>
      <c r="G34" s="319"/>
      <c r="H34" s="304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</row>
    <row r="35" spans="1:23" x14ac:dyDescent="0.45">
      <c r="A35" s="319"/>
      <c r="B35" s="319"/>
      <c r="C35" s="319"/>
      <c r="D35" s="319"/>
      <c r="E35" s="319"/>
      <c r="F35" s="319"/>
      <c r="G35" s="319"/>
      <c r="H35" s="304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</row>
    <row r="36" spans="1:23" x14ac:dyDescent="0.45">
      <c r="A36" s="117"/>
      <c r="B36" s="117"/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</row>
    <row r="37" spans="1:23" x14ac:dyDescent="0.45">
      <c r="A37" s="117"/>
      <c r="B37" s="117"/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</row>
    <row r="38" spans="1:23" ht="19.8" x14ac:dyDescent="0.45">
      <c r="A38" s="119"/>
      <c r="B38" s="117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</row>
    <row r="39" spans="1:23" x14ac:dyDescent="0.45">
      <c r="A39" s="304"/>
      <c r="B39" s="304"/>
      <c r="C39" s="304"/>
      <c r="D39" s="304"/>
      <c r="E39" s="304"/>
      <c r="F39" s="304"/>
      <c r="G39" s="304"/>
      <c r="H39" s="304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</row>
    <row r="40" spans="1:23" x14ac:dyDescent="0.45">
      <c r="A40" s="304"/>
      <c r="B40" s="304"/>
      <c r="C40" s="304"/>
      <c r="D40" s="304"/>
      <c r="E40" s="304"/>
      <c r="F40" s="304"/>
      <c r="G40" s="304"/>
      <c r="H40" s="304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</row>
    <row r="41" spans="1:23" x14ac:dyDescent="0.45">
      <c r="A41" s="117"/>
      <c r="B41" s="117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</row>
    <row r="42" spans="1:23" x14ac:dyDescent="0.45">
      <c r="A42" s="117"/>
      <c r="B42" s="117"/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7"/>
      <c r="V42" s="117"/>
      <c r="W42" s="117"/>
    </row>
  </sheetData>
  <mergeCells count="24">
    <mergeCell ref="B17:W27"/>
    <mergeCell ref="A34:G35"/>
    <mergeCell ref="H34:H35"/>
    <mergeCell ref="A39:B40"/>
    <mergeCell ref="C39:D40"/>
    <mergeCell ref="E39:E40"/>
    <mergeCell ref="F39:G40"/>
    <mergeCell ref="H39:H40"/>
    <mergeCell ref="Q2:R2"/>
    <mergeCell ref="F28:G28"/>
    <mergeCell ref="B28:E28"/>
    <mergeCell ref="H28:L28"/>
    <mergeCell ref="M28:N28"/>
    <mergeCell ref="C14:V14"/>
    <mergeCell ref="K5:M7"/>
    <mergeCell ref="K8:M9"/>
    <mergeCell ref="K10:M11"/>
    <mergeCell ref="N10:O10"/>
    <mergeCell ref="N11:O11"/>
    <mergeCell ref="O5:X5"/>
    <mergeCell ref="N6:X7"/>
    <mergeCell ref="N8:X9"/>
    <mergeCell ref="P10:X10"/>
    <mergeCell ref="P11:X11"/>
  </mergeCells>
  <phoneticPr fontId="3"/>
  <dataValidations count="1">
    <dataValidation type="list" allowBlank="1" showInputMessage="1" showErrorMessage="1" sqref="F28:G28 M28:N28">
      <formula1>"○"</formula1>
    </dataValidation>
  </dataValidations>
  <pageMargins left="0.7" right="0.7" top="0.75" bottom="0.75" header="0.3" footer="0.3"/>
  <pageSetup paperSize="9" scale="81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zoomScale="70" zoomScaleNormal="70" workbookViewId="0">
      <selection activeCell="L27" sqref="L27"/>
    </sheetView>
  </sheetViews>
  <sheetFormatPr defaultColWidth="8.59765625" defaultRowHeight="18" x14ac:dyDescent="0.45"/>
  <cols>
    <col min="1" max="1" width="8.59765625" style="3"/>
    <col min="2" max="4" width="16.59765625" style="3" customWidth="1"/>
    <col min="5" max="5" width="6" style="3" customWidth="1"/>
    <col min="6" max="6" width="4.796875" style="3" bestFit="1" customWidth="1"/>
    <col min="7" max="7" width="17.19921875" style="3" customWidth="1"/>
    <col min="8" max="9" width="16.5" style="3" customWidth="1"/>
    <col min="10" max="10" width="21.5" style="3" customWidth="1"/>
    <col min="11" max="11" width="4" style="3" hidden="1" customWidth="1"/>
    <col min="12" max="13" width="44.69921875" style="3" customWidth="1"/>
    <col min="14" max="16384" width="8.59765625" style="3"/>
  </cols>
  <sheetData>
    <row r="1" spans="1:13" ht="30.6" customHeight="1" x14ac:dyDescent="0.45">
      <c r="A1" s="22" t="s">
        <v>31</v>
      </c>
    </row>
    <row r="2" spans="1:13" ht="30.6" customHeight="1" x14ac:dyDescent="0.45">
      <c r="A2" s="332" t="s">
        <v>216</v>
      </c>
      <c r="B2" s="332"/>
      <c r="C2" s="332"/>
      <c r="D2" s="332"/>
      <c r="E2" s="332"/>
      <c r="F2" s="332"/>
      <c r="G2" s="332"/>
      <c r="H2" s="332"/>
      <c r="I2" s="332"/>
    </row>
    <row r="3" spans="1:13" s="173" customFormat="1" ht="54.6" thickBot="1" x14ac:dyDescent="0.5">
      <c r="A3" s="175" t="s">
        <v>135</v>
      </c>
      <c r="B3" s="176" t="s">
        <v>127</v>
      </c>
      <c r="C3" s="176" t="s">
        <v>128</v>
      </c>
      <c r="D3" s="176" t="s">
        <v>133</v>
      </c>
      <c r="E3" s="177" t="s">
        <v>36</v>
      </c>
      <c r="F3" s="178" t="s">
        <v>65</v>
      </c>
      <c r="G3" s="176" t="s">
        <v>129</v>
      </c>
      <c r="H3" s="176" t="s">
        <v>39</v>
      </c>
      <c r="I3" s="176" t="s">
        <v>130</v>
      </c>
      <c r="J3" s="179" t="s">
        <v>131</v>
      </c>
      <c r="K3" s="180" t="s">
        <v>68</v>
      </c>
      <c r="L3" s="181" t="s">
        <v>214</v>
      </c>
      <c r="M3" s="182" t="s">
        <v>215</v>
      </c>
    </row>
    <row r="4" spans="1:13" ht="36" customHeight="1" x14ac:dyDescent="0.45">
      <c r="A4" s="55">
        <f>ROW()-ROW(展示会等参加費[[#Headers],[番号]])</f>
        <v>1</v>
      </c>
      <c r="B4" s="291"/>
      <c r="C4" s="292"/>
      <c r="D4" s="292"/>
      <c r="E4" s="293"/>
      <c r="F4" s="294"/>
      <c r="G4" s="295"/>
      <c r="H4" s="53">
        <f>ROUNDDOWN(展示会等参加費[[#This Row],[助成
対象経費
(A)×(B)]]*1.1,0)</f>
        <v>0</v>
      </c>
      <c r="I4" s="53">
        <f>展示会等参加費[[#This Row],[数量
(A)]]*展示会等参加費[[#This Row],[単価
（税抜、B）]]</f>
        <v>0</v>
      </c>
      <c r="J4" s="50"/>
      <c r="K4" s="54" t="str">
        <f>IF(OR(AND(展示会等参加費[[#This Row],[展示会名]]="",展示会等参加費[[#This Row],[経費目]]="",展示会等参加費[[#This Row],[数量
(A)]]="",展示会等参加費[[#This Row],[単位]]="",展示会等参加費[[#This Row],[単価
（税抜、B）]]="",展示会等参加費[[#This Row],[支払予定先     ]]=""),
         AND(展示会等参加費[[#This Row],[展示会名]]&lt;&gt;"",展示会等参加費[[#This Row],[経費目]]&lt;&gt;"",展示会等参加費[[#This Row],[数量
(A)]]&lt;&gt;"",展示会等参加費[[#This Row],[単位]]&lt;&gt;"",展示会等参加費[[#This Row],[単価
（税抜、B）]]&lt;&gt;"",展示会等参加費[[#This Row],[支払予定先     ]]&lt;&gt;"")),
    "",
     "←全ての項目を記入してください。")</f>
        <v/>
      </c>
      <c r="L4" s="139"/>
      <c r="M4" s="140"/>
    </row>
    <row r="5" spans="1:13" ht="36" customHeight="1" x14ac:dyDescent="0.45">
      <c r="A5" s="55">
        <f>ROW()-ROW(展示会等参加費[[#Headers],[番号]])</f>
        <v>2</v>
      </c>
      <c r="B5" s="247"/>
      <c r="C5" s="248"/>
      <c r="D5" s="248"/>
      <c r="E5" s="51"/>
      <c r="F5" s="52"/>
      <c r="G5" s="249"/>
      <c r="H5" s="53">
        <f>ROUNDDOWN(展示会等参加費[[#This Row],[助成
対象経費
(A)×(B)]]*1.1,0)</f>
        <v>0</v>
      </c>
      <c r="I5" s="53">
        <f>展示会等参加費[[#This Row],[数量
(A)]]*展示会等参加費[[#This Row],[単価
（税抜、B）]]</f>
        <v>0</v>
      </c>
      <c r="J5" s="50"/>
      <c r="K5" s="54" t="str">
        <f>IF(OR(AND(展示会等参加費[[#This Row],[展示会名]]="",展示会等参加費[[#This Row],[経費目]]="",展示会等参加費[[#This Row],[数量
(A)]]="",展示会等参加費[[#This Row],[単位]]="",展示会等参加費[[#This Row],[単価
（税抜、B）]]="",展示会等参加費[[#This Row],[支払予定先     ]]=""),
         AND(展示会等参加費[[#This Row],[展示会名]]&lt;&gt;"",展示会等参加費[[#This Row],[経費目]]&lt;&gt;"",展示会等参加費[[#This Row],[数量
(A)]]&lt;&gt;"",展示会等参加費[[#This Row],[単位]]&lt;&gt;"",展示会等参加費[[#This Row],[単価
（税抜、B）]]&lt;&gt;"",展示会等参加費[[#This Row],[支払予定先     ]]&lt;&gt;"")),
    "",
     "←全ての項目を記入してください。")</f>
        <v/>
      </c>
      <c r="L5" s="139"/>
      <c r="M5" s="140"/>
    </row>
    <row r="6" spans="1:13" ht="36" customHeight="1" x14ac:dyDescent="0.45">
      <c r="A6" s="55">
        <f>ROW()-ROW(展示会等参加費[[#Headers],[番号]])</f>
        <v>3</v>
      </c>
      <c r="B6" s="247"/>
      <c r="C6" s="248"/>
      <c r="D6" s="248"/>
      <c r="E6" s="51"/>
      <c r="F6" s="52"/>
      <c r="G6" s="249"/>
      <c r="H6" s="53">
        <f>ROUNDDOWN(展示会等参加費[[#This Row],[助成
対象経費
(A)×(B)]]*1.1,0)</f>
        <v>0</v>
      </c>
      <c r="I6" s="53">
        <f>展示会等参加費[[#This Row],[数量
(A)]]*展示会等参加費[[#This Row],[単価
（税抜、B）]]</f>
        <v>0</v>
      </c>
      <c r="J6" s="50"/>
      <c r="K6" s="54" t="str">
        <f>IF(OR(AND(展示会等参加費[[#This Row],[展示会名]]="",展示会等参加費[[#This Row],[経費目]]="",展示会等参加費[[#This Row],[数量
(A)]]="",展示会等参加費[[#This Row],[単位]]="",展示会等参加費[[#This Row],[単価
（税抜、B）]]="",展示会等参加費[[#This Row],[支払予定先     ]]=""),
         AND(展示会等参加費[[#This Row],[展示会名]]&lt;&gt;"",展示会等参加費[[#This Row],[経費目]]&lt;&gt;"",展示会等参加費[[#This Row],[数量
(A)]]&lt;&gt;"",展示会等参加費[[#This Row],[単位]]&lt;&gt;"",展示会等参加費[[#This Row],[単価
（税抜、B）]]&lt;&gt;"",展示会等参加費[[#This Row],[支払予定先     ]]&lt;&gt;"")),
    "",
     "←全ての項目を記入してください。")</f>
        <v/>
      </c>
      <c r="L6" s="139"/>
      <c r="M6" s="140"/>
    </row>
    <row r="7" spans="1:13" ht="36" customHeight="1" x14ac:dyDescent="0.45">
      <c r="A7" s="55">
        <f>ROW()-ROW(展示会等参加費[[#Headers],[番号]])</f>
        <v>4</v>
      </c>
      <c r="B7" s="247"/>
      <c r="C7" s="248"/>
      <c r="D7" s="248"/>
      <c r="E7" s="51"/>
      <c r="F7" s="52"/>
      <c r="G7" s="249"/>
      <c r="H7" s="53">
        <f>ROUNDDOWN(展示会等参加費[[#This Row],[助成
対象経費
(A)×(B)]]*1.1,0)</f>
        <v>0</v>
      </c>
      <c r="I7" s="53">
        <f>展示会等参加費[[#This Row],[数量
(A)]]*展示会等参加費[[#This Row],[単価
（税抜、B）]]</f>
        <v>0</v>
      </c>
      <c r="J7" s="50"/>
      <c r="K7" s="54" t="str">
        <f>IF(OR(AND(展示会等参加費[[#This Row],[展示会名]]="",展示会等参加費[[#This Row],[経費目]]="",展示会等参加費[[#This Row],[数量
(A)]]="",展示会等参加費[[#This Row],[単位]]="",展示会等参加費[[#This Row],[単価
（税抜、B）]]="",展示会等参加費[[#This Row],[支払予定先     ]]=""),
         AND(展示会等参加費[[#This Row],[展示会名]]&lt;&gt;"",展示会等参加費[[#This Row],[経費目]]&lt;&gt;"",展示会等参加費[[#This Row],[数量
(A)]]&lt;&gt;"",展示会等参加費[[#This Row],[単位]]&lt;&gt;"",展示会等参加費[[#This Row],[単価
（税抜、B）]]&lt;&gt;"",展示会等参加費[[#This Row],[支払予定先     ]]&lt;&gt;"")),
    "",
     "←全ての項目を記入してください。")</f>
        <v/>
      </c>
      <c r="L7" s="139"/>
      <c r="M7" s="140"/>
    </row>
    <row r="8" spans="1:13" ht="36" customHeight="1" x14ac:dyDescent="0.45">
      <c r="A8" s="55">
        <f>ROW()-ROW(展示会等参加費[[#Headers],[番号]])</f>
        <v>5</v>
      </c>
      <c r="B8" s="247"/>
      <c r="C8" s="248"/>
      <c r="D8" s="248"/>
      <c r="E8" s="51"/>
      <c r="F8" s="52"/>
      <c r="G8" s="249"/>
      <c r="H8" s="53">
        <f>ROUNDDOWN(展示会等参加費[[#This Row],[助成
対象経費
(A)×(B)]]*1.1,0)</f>
        <v>0</v>
      </c>
      <c r="I8" s="53">
        <f>展示会等参加費[[#This Row],[数量
(A)]]*展示会等参加費[[#This Row],[単価
（税抜、B）]]</f>
        <v>0</v>
      </c>
      <c r="J8" s="50"/>
      <c r="K8" s="54" t="str">
        <f>IF(OR(AND(展示会等参加費[[#This Row],[展示会名]]="",展示会等参加費[[#This Row],[経費目]]="",展示会等参加費[[#This Row],[数量
(A)]]="",展示会等参加費[[#This Row],[単位]]="",展示会等参加費[[#This Row],[単価
（税抜、B）]]="",展示会等参加費[[#This Row],[支払予定先     ]]=""),
         AND(展示会等参加費[[#This Row],[展示会名]]&lt;&gt;"",展示会等参加費[[#This Row],[経費目]]&lt;&gt;"",展示会等参加費[[#This Row],[数量
(A)]]&lt;&gt;"",展示会等参加費[[#This Row],[単位]]&lt;&gt;"",展示会等参加費[[#This Row],[単価
（税抜、B）]]&lt;&gt;"",展示会等参加費[[#This Row],[支払予定先     ]]&lt;&gt;"")),
    "",
     "←全ての項目を記入してください。")</f>
        <v/>
      </c>
      <c r="L8" s="139"/>
      <c r="M8" s="140"/>
    </row>
    <row r="9" spans="1:13" ht="36" customHeight="1" x14ac:dyDescent="0.45">
      <c r="A9" s="55">
        <f>ROW()-ROW(展示会等参加費[[#Headers],[番号]])</f>
        <v>6</v>
      </c>
      <c r="B9" s="247"/>
      <c r="C9" s="248"/>
      <c r="D9" s="248"/>
      <c r="E9" s="51"/>
      <c r="F9" s="52"/>
      <c r="G9" s="249"/>
      <c r="H9" s="53">
        <f>ROUNDDOWN(展示会等参加費[[#This Row],[助成
対象経費
(A)×(B)]]*1.1,0)</f>
        <v>0</v>
      </c>
      <c r="I9" s="53">
        <f>展示会等参加費[[#This Row],[数量
(A)]]*展示会等参加費[[#This Row],[単価
（税抜、B）]]</f>
        <v>0</v>
      </c>
      <c r="J9" s="50"/>
      <c r="K9" s="54" t="str">
        <f>IF(OR(AND(展示会等参加費[[#This Row],[展示会名]]="",展示会等参加費[[#This Row],[経費目]]="",展示会等参加費[[#This Row],[数量
(A)]]="",展示会等参加費[[#This Row],[単位]]="",展示会等参加費[[#This Row],[単価
（税抜、B）]]="",展示会等参加費[[#This Row],[支払予定先     ]]=""),
         AND(展示会等参加費[[#This Row],[展示会名]]&lt;&gt;"",展示会等参加費[[#This Row],[経費目]]&lt;&gt;"",展示会等参加費[[#This Row],[数量
(A)]]&lt;&gt;"",展示会等参加費[[#This Row],[単位]]&lt;&gt;"",展示会等参加費[[#This Row],[単価
（税抜、B）]]&lt;&gt;"",展示会等参加費[[#This Row],[支払予定先     ]]&lt;&gt;"")),
    "",
     "←全ての項目を記入してください。")</f>
        <v/>
      </c>
      <c r="L9" s="139"/>
      <c r="M9" s="140"/>
    </row>
    <row r="10" spans="1:13" ht="36" customHeight="1" x14ac:dyDescent="0.45">
      <c r="A10" s="55">
        <f>ROW()-ROW(展示会等参加費[[#Headers],[番号]])</f>
        <v>7</v>
      </c>
      <c r="B10" s="247"/>
      <c r="C10" s="248"/>
      <c r="D10" s="248"/>
      <c r="E10" s="51"/>
      <c r="F10" s="52"/>
      <c r="G10" s="249"/>
      <c r="H10" s="53">
        <f>ROUNDDOWN(展示会等参加費[[#This Row],[助成
対象経費
(A)×(B)]]*1.1,0)</f>
        <v>0</v>
      </c>
      <c r="I10" s="53">
        <f>展示会等参加費[[#This Row],[数量
(A)]]*展示会等参加費[[#This Row],[単価
（税抜、B）]]</f>
        <v>0</v>
      </c>
      <c r="J10" s="50"/>
      <c r="K10" s="54" t="str">
        <f>IF(OR(AND(展示会等参加費[[#This Row],[展示会名]]="",展示会等参加費[[#This Row],[経費目]]="",展示会等参加費[[#This Row],[数量
(A)]]="",展示会等参加費[[#This Row],[単位]]="",展示会等参加費[[#This Row],[単価
（税抜、B）]]="",展示会等参加費[[#This Row],[支払予定先     ]]=""),
         AND(展示会等参加費[[#This Row],[展示会名]]&lt;&gt;"",展示会等参加費[[#This Row],[経費目]]&lt;&gt;"",展示会等参加費[[#This Row],[数量
(A)]]&lt;&gt;"",展示会等参加費[[#This Row],[単位]]&lt;&gt;"",展示会等参加費[[#This Row],[単価
（税抜、B）]]&lt;&gt;"",展示会等参加費[[#This Row],[支払予定先     ]]&lt;&gt;"")),
    "",
     "←全ての項目を記入してください。")</f>
        <v/>
      </c>
      <c r="L10" s="139"/>
      <c r="M10" s="140"/>
    </row>
    <row r="11" spans="1:13" ht="36" customHeight="1" x14ac:dyDescent="0.45">
      <c r="A11" s="55">
        <f>ROW()-ROW(展示会等参加費[[#Headers],[番号]])</f>
        <v>8</v>
      </c>
      <c r="B11" s="247"/>
      <c r="C11" s="248"/>
      <c r="D11" s="248"/>
      <c r="E11" s="51"/>
      <c r="F11" s="52"/>
      <c r="G11" s="249"/>
      <c r="H11" s="53">
        <f>ROUNDDOWN(展示会等参加費[[#This Row],[助成
対象経費
(A)×(B)]]*1.1,0)</f>
        <v>0</v>
      </c>
      <c r="I11" s="53">
        <f>展示会等参加費[[#This Row],[数量
(A)]]*展示会等参加費[[#This Row],[単価
（税抜、B）]]</f>
        <v>0</v>
      </c>
      <c r="J11" s="50"/>
      <c r="K11" s="54" t="str">
        <f>IF(OR(AND(展示会等参加費[[#This Row],[展示会名]]="",展示会等参加費[[#This Row],[経費目]]="",展示会等参加費[[#This Row],[数量
(A)]]="",展示会等参加費[[#This Row],[単位]]="",展示会等参加費[[#This Row],[単価
（税抜、B）]]="",展示会等参加費[[#This Row],[支払予定先     ]]=""),
         AND(展示会等参加費[[#This Row],[展示会名]]&lt;&gt;"",展示会等参加費[[#This Row],[経費目]]&lt;&gt;"",展示会等参加費[[#This Row],[数量
(A)]]&lt;&gt;"",展示会等参加費[[#This Row],[単位]]&lt;&gt;"",展示会等参加費[[#This Row],[単価
（税抜、B）]]&lt;&gt;"",展示会等参加費[[#This Row],[支払予定先     ]]&lt;&gt;"")),
    "",
     "←全ての項目を記入してください。")</f>
        <v/>
      </c>
      <c r="L11" s="139"/>
      <c r="M11" s="140"/>
    </row>
    <row r="12" spans="1:13" ht="36" customHeight="1" x14ac:dyDescent="0.45">
      <c r="A12" s="55">
        <f>ROW()-ROW(展示会等参加費[[#Headers],[番号]])</f>
        <v>9</v>
      </c>
      <c r="B12" s="247"/>
      <c r="C12" s="248"/>
      <c r="D12" s="248"/>
      <c r="E12" s="51"/>
      <c r="F12" s="52"/>
      <c r="G12" s="249"/>
      <c r="H12" s="53">
        <f>ROUNDDOWN(展示会等参加費[[#This Row],[助成
対象経費
(A)×(B)]]*1.1,0)</f>
        <v>0</v>
      </c>
      <c r="I12" s="53">
        <f>展示会等参加費[[#This Row],[数量
(A)]]*展示会等参加費[[#This Row],[単価
（税抜、B）]]</f>
        <v>0</v>
      </c>
      <c r="J12" s="50"/>
      <c r="K12" s="54" t="str">
        <f>IF(OR(AND(展示会等参加費[[#This Row],[展示会名]]="",展示会等参加費[[#This Row],[経費目]]="",展示会等参加費[[#This Row],[数量
(A)]]="",展示会等参加費[[#This Row],[単位]]="",展示会等参加費[[#This Row],[単価
（税抜、B）]]="",展示会等参加費[[#This Row],[支払予定先     ]]=""),
         AND(展示会等参加費[[#This Row],[展示会名]]&lt;&gt;"",展示会等参加費[[#This Row],[経費目]]&lt;&gt;"",展示会等参加費[[#This Row],[数量
(A)]]&lt;&gt;"",展示会等参加費[[#This Row],[単位]]&lt;&gt;"",展示会等参加費[[#This Row],[単価
（税抜、B）]]&lt;&gt;"",展示会等参加費[[#This Row],[支払予定先     ]]&lt;&gt;"")),
    "",
     "←全ての項目を記入してください。")</f>
        <v/>
      </c>
      <c r="L12" s="139"/>
      <c r="M12" s="140"/>
    </row>
    <row r="13" spans="1:13" ht="36" customHeight="1" x14ac:dyDescent="0.45">
      <c r="A13" s="55">
        <f>ROW()-ROW(展示会等参加費[[#Headers],[番号]])</f>
        <v>10</v>
      </c>
      <c r="B13" s="247"/>
      <c r="C13" s="248"/>
      <c r="D13" s="248"/>
      <c r="E13" s="51"/>
      <c r="F13" s="52"/>
      <c r="G13" s="249"/>
      <c r="H13" s="53">
        <f>ROUNDDOWN(展示会等参加費[[#This Row],[助成
対象経費
(A)×(B)]]*1.1,0)</f>
        <v>0</v>
      </c>
      <c r="I13" s="53">
        <f>展示会等参加費[[#This Row],[数量
(A)]]*展示会等参加費[[#This Row],[単価
（税抜、B）]]</f>
        <v>0</v>
      </c>
      <c r="J13" s="50"/>
      <c r="K13" s="54" t="str">
        <f>IF(OR(AND(展示会等参加費[[#This Row],[展示会名]]="",展示会等参加費[[#This Row],[経費目]]="",展示会等参加費[[#This Row],[数量
(A)]]="",展示会等参加費[[#This Row],[単位]]="",展示会等参加費[[#This Row],[単価
（税抜、B）]]="",展示会等参加費[[#This Row],[支払予定先     ]]=""),
         AND(展示会等参加費[[#This Row],[展示会名]]&lt;&gt;"",展示会等参加費[[#This Row],[経費目]]&lt;&gt;"",展示会等参加費[[#This Row],[数量
(A)]]&lt;&gt;"",展示会等参加費[[#This Row],[単位]]&lt;&gt;"",展示会等参加費[[#This Row],[単価
（税抜、B）]]&lt;&gt;"",展示会等参加費[[#This Row],[支払予定先     ]]&lt;&gt;"")),
    "",
     "←全ての項目を記入してください。")</f>
        <v/>
      </c>
      <c r="L13" s="139"/>
      <c r="M13" s="140"/>
    </row>
    <row r="14" spans="1:13" ht="36" customHeight="1" x14ac:dyDescent="0.45">
      <c r="A14" s="55">
        <f>ROW()-ROW(展示会等参加費[[#Headers],[番号]])</f>
        <v>11</v>
      </c>
      <c r="B14" s="247"/>
      <c r="C14" s="248"/>
      <c r="D14" s="248"/>
      <c r="E14" s="51"/>
      <c r="F14" s="52"/>
      <c r="G14" s="249"/>
      <c r="H14" s="53">
        <f>ROUNDDOWN(展示会等参加費[[#This Row],[助成
対象経費
(A)×(B)]]*1.1,0)</f>
        <v>0</v>
      </c>
      <c r="I14" s="53">
        <f>展示会等参加費[[#This Row],[数量
(A)]]*展示会等参加費[[#This Row],[単価
（税抜、B）]]</f>
        <v>0</v>
      </c>
      <c r="J14" s="50"/>
      <c r="K14" s="54" t="str">
        <f>IF(OR(AND(展示会等参加費[[#This Row],[展示会名]]="",展示会等参加費[[#This Row],[経費目]]="",展示会等参加費[[#This Row],[数量
(A)]]="",展示会等参加費[[#This Row],[単位]]="",展示会等参加費[[#This Row],[単価
（税抜、B）]]="",展示会等参加費[[#This Row],[支払予定先     ]]=""),
         AND(展示会等参加費[[#This Row],[展示会名]]&lt;&gt;"",展示会等参加費[[#This Row],[経費目]]&lt;&gt;"",展示会等参加費[[#This Row],[数量
(A)]]&lt;&gt;"",展示会等参加費[[#This Row],[単位]]&lt;&gt;"",展示会等参加費[[#This Row],[単価
（税抜、B）]]&lt;&gt;"",展示会等参加費[[#This Row],[支払予定先     ]]&lt;&gt;"")),
    "",
     "←全ての項目を記入してください。")</f>
        <v/>
      </c>
      <c r="L14" s="139"/>
      <c r="M14" s="140"/>
    </row>
    <row r="15" spans="1:13" ht="36" customHeight="1" x14ac:dyDescent="0.45">
      <c r="A15" s="55">
        <f>ROW()-ROW(展示会等参加費[[#Headers],[番号]])</f>
        <v>12</v>
      </c>
      <c r="B15" s="247"/>
      <c r="C15" s="248"/>
      <c r="D15" s="248"/>
      <c r="E15" s="51"/>
      <c r="F15" s="52"/>
      <c r="G15" s="249"/>
      <c r="H15" s="53">
        <f>ROUNDDOWN(展示会等参加費[[#This Row],[助成
対象経費
(A)×(B)]]*1.1,0)</f>
        <v>0</v>
      </c>
      <c r="I15" s="53">
        <f>展示会等参加費[[#This Row],[数量
(A)]]*展示会等参加費[[#This Row],[単価
（税抜、B）]]</f>
        <v>0</v>
      </c>
      <c r="J15" s="50"/>
      <c r="K15" s="54" t="str">
        <f>IF(OR(AND(展示会等参加費[[#This Row],[展示会名]]="",展示会等参加費[[#This Row],[経費目]]="",展示会等参加費[[#This Row],[数量
(A)]]="",展示会等参加費[[#This Row],[単位]]="",展示会等参加費[[#This Row],[単価
（税抜、B）]]="",展示会等参加費[[#This Row],[支払予定先     ]]=""),
         AND(展示会等参加費[[#This Row],[展示会名]]&lt;&gt;"",展示会等参加費[[#This Row],[経費目]]&lt;&gt;"",展示会等参加費[[#This Row],[数量
(A)]]&lt;&gt;"",展示会等参加費[[#This Row],[単位]]&lt;&gt;"",展示会等参加費[[#This Row],[単価
（税抜、B）]]&lt;&gt;"",展示会等参加費[[#This Row],[支払予定先     ]]&lt;&gt;"")),
    "",
     "←全ての項目を記入してください。")</f>
        <v/>
      </c>
      <c r="L15" s="139"/>
      <c r="M15" s="140"/>
    </row>
    <row r="16" spans="1:13" ht="36" customHeight="1" x14ac:dyDescent="0.45">
      <c r="A16" s="55">
        <f>ROW()-ROW(展示会等参加費[[#Headers],[番号]])</f>
        <v>13</v>
      </c>
      <c r="B16" s="247"/>
      <c r="C16" s="248"/>
      <c r="D16" s="248"/>
      <c r="E16" s="51"/>
      <c r="F16" s="52"/>
      <c r="G16" s="249"/>
      <c r="H16" s="53">
        <f>ROUNDDOWN(展示会等参加費[[#This Row],[助成
対象経費
(A)×(B)]]*1.1,0)</f>
        <v>0</v>
      </c>
      <c r="I16" s="53">
        <f>展示会等参加費[[#This Row],[数量
(A)]]*展示会等参加費[[#This Row],[単価
（税抜、B）]]</f>
        <v>0</v>
      </c>
      <c r="J16" s="50"/>
      <c r="K16" s="54" t="str">
        <f>IF(OR(AND(展示会等参加費[[#This Row],[展示会名]]="",展示会等参加費[[#This Row],[経費目]]="",展示会等参加費[[#This Row],[数量
(A)]]="",展示会等参加費[[#This Row],[単位]]="",展示会等参加費[[#This Row],[単価
（税抜、B）]]="",展示会等参加費[[#This Row],[支払予定先     ]]=""),
         AND(展示会等参加費[[#This Row],[展示会名]]&lt;&gt;"",展示会等参加費[[#This Row],[経費目]]&lt;&gt;"",展示会等参加費[[#This Row],[数量
(A)]]&lt;&gt;"",展示会等参加費[[#This Row],[単位]]&lt;&gt;"",展示会等参加費[[#This Row],[単価
（税抜、B）]]&lt;&gt;"",展示会等参加費[[#This Row],[支払予定先     ]]&lt;&gt;"")),
    "",
     "←全ての項目を記入してください。")</f>
        <v/>
      </c>
      <c r="L16" s="139"/>
      <c r="M16" s="140"/>
    </row>
    <row r="17" spans="1:13" ht="36" customHeight="1" x14ac:dyDescent="0.45">
      <c r="A17" s="55">
        <f>ROW()-ROW(展示会等参加費[[#Headers],[番号]])</f>
        <v>14</v>
      </c>
      <c r="B17" s="247"/>
      <c r="C17" s="248"/>
      <c r="D17" s="248"/>
      <c r="E17" s="51"/>
      <c r="F17" s="52"/>
      <c r="G17" s="249"/>
      <c r="H17" s="53">
        <f>ROUNDDOWN(展示会等参加費[[#This Row],[助成
対象経費
(A)×(B)]]*1.1,0)</f>
        <v>0</v>
      </c>
      <c r="I17" s="53">
        <f>展示会等参加費[[#This Row],[数量
(A)]]*展示会等参加費[[#This Row],[単価
（税抜、B）]]</f>
        <v>0</v>
      </c>
      <c r="J17" s="50"/>
      <c r="K17" s="54" t="str">
        <f>IF(OR(AND(展示会等参加費[[#This Row],[展示会名]]="",展示会等参加費[[#This Row],[経費目]]="",展示会等参加費[[#This Row],[数量
(A)]]="",展示会等参加費[[#This Row],[単位]]="",展示会等参加費[[#This Row],[単価
（税抜、B）]]="",展示会等参加費[[#This Row],[支払予定先     ]]=""),
         AND(展示会等参加費[[#This Row],[展示会名]]&lt;&gt;"",展示会等参加費[[#This Row],[経費目]]&lt;&gt;"",展示会等参加費[[#This Row],[数量
(A)]]&lt;&gt;"",展示会等参加費[[#This Row],[単位]]&lt;&gt;"",展示会等参加費[[#This Row],[単価
（税抜、B）]]&lt;&gt;"",展示会等参加費[[#This Row],[支払予定先     ]]&lt;&gt;"")),
    "",
     "←全ての項目を記入してください。")</f>
        <v/>
      </c>
      <c r="L17" s="139"/>
      <c r="M17" s="140"/>
    </row>
    <row r="18" spans="1:13" ht="36" customHeight="1" thickBot="1" x14ac:dyDescent="0.5">
      <c r="A18" s="55">
        <f>ROW()-ROW(展示会等参加費[[#Headers],[番号]])</f>
        <v>15</v>
      </c>
      <c r="B18" s="250"/>
      <c r="C18" s="251"/>
      <c r="D18" s="251"/>
      <c r="E18" s="252"/>
      <c r="F18" s="253"/>
      <c r="G18" s="254"/>
      <c r="H18" s="53">
        <f>ROUNDDOWN(展示会等参加費[[#This Row],[助成
対象経費
(A)×(B)]]*1.1,0)</f>
        <v>0</v>
      </c>
      <c r="I18" s="53">
        <f>展示会等参加費[[#This Row],[数量
(A)]]*展示会等参加費[[#This Row],[単価
（税抜、B）]]</f>
        <v>0</v>
      </c>
      <c r="J18" s="50"/>
      <c r="K18" s="54" t="str">
        <f>IF(OR(AND(展示会等参加費[[#This Row],[展示会名]]="",展示会等参加費[[#This Row],[経費目]]="",展示会等参加費[[#This Row],[数量
(A)]]="",展示会等参加費[[#This Row],[単位]]="",展示会等参加費[[#This Row],[単価
（税抜、B）]]="",展示会等参加費[[#This Row],[支払予定先     ]]=""),
         AND(展示会等参加費[[#This Row],[展示会名]]&lt;&gt;"",展示会等参加費[[#This Row],[経費目]]&lt;&gt;"",展示会等参加費[[#This Row],[数量
(A)]]&lt;&gt;"",展示会等参加費[[#This Row],[単位]]&lt;&gt;"",展示会等参加費[[#This Row],[単価
（税抜、B）]]&lt;&gt;"",展示会等参加費[[#This Row],[支払予定先     ]]&lt;&gt;"")),
    "",
     "←全ての項目を記入してください。")</f>
        <v/>
      </c>
      <c r="L18" s="139"/>
      <c r="M18" s="140"/>
    </row>
    <row r="19" spans="1:13" ht="36" customHeight="1" x14ac:dyDescent="0.45">
      <c r="A19" s="56" t="s">
        <v>59</v>
      </c>
      <c r="B19" s="57"/>
      <c r="C19" s="57"/>
      <c r="D19" s="58"/>
      <c r="E19" s="58"/>
      <c r="F19" s="58"/>
      <c r="G19" s="59"/>
      <c r="H19" s="60">
        <f>SUBTOTAL(109,展示会等参加費[助成事業に
要する経費
（税込）])</f>
        <v>0</v>
      </c>
      <c r="I19" s="60">
        <f>SUBTOTAL(109,展示会等参加費[助成
対象経費
(A)×(B)])</f>
        <v>0</v>
      </c>
      <c r="J19" s="150"/>
      <c r="K19" s="151"/>
      <c r="L19" s="152"/>
      <c r="M19" s="153"/>
    </row>
  </sheetData>
  <mergeCells count="1">
    <mergeCell ref="A2:I2"/>
  </mergeCells>
  <phoneticPr fontId="3"/>
  <dataValidations count="3">
    <dataValidation type="list" imeMode="hiragana" allowBlank="1" showInputMessage="1" showErrorMessage="1" sqref="D4:D18">
      <formula1>"　,出展小間料,資材費,輸送費,通訳・翻訳費"</formula1>
    </dataValidation>
    <dataValidation imeMode="hiragana" allowBlank="1" showInputMessage="1" showErrorMessage="1" sqref="J4:J18 B4:C18"/>
    <dataValidation imeMode="halfAlpha" allowBlank="1" showInputMessage="1" showErrorMessage="1" sqref="E4:I18"/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zoomScale="70" zoomScaleNormal="70" workbookViewId="0">
      <selection activeCell="B4" sqref="B4:F13"/>
    </sheetView>
  </sheetViews>
  <sheetFormatPr defaultColWidth="13.59765625" defaultRowHeight="16.2" x14ac:dyDescent="0.45"/>
  <cols>
    <col min="1" max="1" width="11.69921875" style="8" customWidth="1"/>
    <col min="2" max="2" width="23.5" style="8" customWidth="1"/>
    <col min="3" max="3" width="25.59765625" style="8" customWidth="1"/>
    <col min="4" max="4" width="7.09765625" style="8" customWidth="1"/>
    <col min="5" max="5" width="4.5" style="8" bestFit="1" customWidth="1"/>
    <col min="6" max="6" width="15.69921875" style="8" customWidth="1"/>
    <col min="7" max="8" width="13.59765625" style="8"/>
    <col min="9" max="9" width="21.296875" style="8" customWidth="1"/>
    <col min="10" max="10" width="4" style="9" hidden="1" customWidth="1"/>
    <col min="11" max="12" width="44.69921875" style="9" customWidth="1"/>
    <col min="13" max="16384" width="13.59765625" style="9"/>
  </cols>
  <sheetData>
    <row r="1" spans="1:13" ht="30.6" customHeight="1" x14ac:dyDescent="0.45">
      <c r="A1" s="333" t="s">
        <v>209</v>
      </c>
      <c r="B1" s="333"/>
      <c r="C1" s="333"/>
      <c r="D1" s="333"/>
      <c r="E1" s="333"/>
      <c r="F1" s="333"/>
      <c r="G1" s="333"/>
      <c r="H1" s="333"/>
    </row>
    <row r="2" spans="1:13" ht="30.6" customHeight="1" x14ac:dyDescent="0.45">
      <c r="A2" s="330" t="s">
        <v>216</v>
      </c>
      <c r="B2" s="330"/>
      <c r="C2" s="330"/>
      <c r="D2" s="330"/>
      <c r="E2" s="330"/>
      <c r="F2" s="330"/>
      <c r="G2" s="330"/>
      <c r="H2" s="330"/>
      <c r="I2" s="10" t="s">
        <v>32</v>
      </c>
    </row>
    <row r="3" spans="1:13" ht="49.2" thickBot="1" x14ac:dyDescent="0.5">
      <c r="A3" s="17" t="s">
        <v>33</v>
      </c>
      <c r="B3" s="17" t="s">
        <v>146</v>
      </c>
      <c r="C3" s="17" t="s">
        <v>134</v>
      </c>
      <c r="D3" s="17" t="s">
        <v>36</v>
      </c>
      <c r="E3" s="18" t="s">
        <v>37</v>
      </c>
      <c r="F3" s="17" t="s">
        <v>38</v>
      </c>
      <c r="G3" s="17" t="s">
        <v>39</v>
      </c>
      <c r="H3" s="17" t="s">
        <v>40</v>
      </c>
      <c r="I3" s="17" t="s">
        <v>57</v>
      </c>
      <c r="J3" s="174" t="s">
        <v>41</v>
      </c>
      <c r="K3" s="183" t="s">
        <v>214</v>
      </c>
      <c r="L3" s="168" t="s">
        <v>215</v>
      </c>
    </row>
    <row r="4" spans="1:13" ht="36" customHeight="1" x14ac:dyDescent="0.45">
      <c r="A4" s="64" t="s">
        <v>136</v>
      </c>
      <c r="B4" s="209"/>
      <c r="C4" s="210"/>
      <c r="D4" s="211"/>
      <c r="E4" s="212"/>
      <c r="F4" s="213"/>
      <c r="G4" s="62">
        <f>ROUNDDOWN(広告費[[#This Row],[助成対象経費
(A)×(B)
（税抜）]]*1.1,0)</f>
        <v>0</v>
      </c>
      <c r="H4" s="62">
        <f>広告費[[#This Row],[数量
(A)]]*広告費[[#This Row],[単価(B)
（税抜）]]</f>
        <v>0</v>
      </c>
      <c r="I4" s="11"/>
      <c r="J4" s="14" t="str">
        <f>IF(OR(AND(広告費[[#This Row],[掲載媒体又は制作物]]="",広告費[[#This Row],[内容及び仕様]]="",広告費[[#This Row],[数量
(A)]]="",広告費[[#This Row],[単位]]="",広告費[[#This Row],[単価(B)
（税抜）]]="",広告費[[#This Row],[委託先
（予定）]]=""),
          AND(広告費[[#This Row],[掲載媒体又は制作物]]&lt;&gt;"",広告費[[#This Row],[内容及び仕様]]&lt;&gt;"",広告費[[#This Row],[数量
(A)]]&lt;&gt;"",広告費[[#This Row],[単位]]&lt;&gt;"",広告費[[#This Row],[単価(B)
（税抜）]]&lt;&gt;"",広告費[[#This Row],[委託先
（予定）]]&lt;&gt;"")),
    "",
    "←全ての項目を入力してください。")</f>
        <v/>
      </c>
      <c r="K4" s="61"/>
    </row>
    <row r="5" spans="1:13" ht="36" customHeight="1" x14ac:dyDescent="0.45">
      <c r="A5" s="64" t="s">
        <v>137</v>
      </c>
      <c r="B5" s="214"/>
      <c r="C5" s="195"/>
      <c r="D5" s="196"/>
      <c r="E5" s="12"/>
      <c r="F5" s="215"/>
      <c r="G5" s="62">
        <f>ROUNDDOWN(広告費[[#This Row],[助成対象経費
(A)×(B)
（税抜）]]*1.1,0)</f>
        <v>0</v>
      </c>
      <c r="H5" s="62">
        <f>広告費[[#This Row],[数量
(A)]]*広告費[[#This Row],[単価(B)
（税抜）]]</f>
        <v>0</v>
      </c>
      <c r="I5" s="11"/>
      <c r="J5" s="14" t="str">
        <f>IF(OR(AND(広告費[[#This Row],[掲載媒体又は制作物]]="",広告費[[#This Row],[内容及び仕様]]="",広告費[[#This Row],[数量
(A)]]="",広告費[[#This Row],[単位]]="",広告費[[#This Row],[単価(B)
（税抜）]]="",広告費[[#This Row],[委託先
（予定）]]=""),
          AND(広告費[[#This Row],[掲載媒体又は制作物]]&lt;&gt;"",広告費[[#This Row],[内容及び仕様]]&lt;&gt;"",広告費[[#This Row],[数量
(A)]]&lt;&gt;"",広告費[[#This Row],[単位]]&lt;&gt;"",広告費[[#This Row],[単価(B)
（税抜）]]&lt;&gt;"",広告費[[#This Row],[委託先
（予定）]]&lt;&gt;"")),
    "",
    "←全ての項目を入力してください。")</f>
        <v/>
      </c>
      <c r="K5" s="61"/>
      <c r="L5" s="63"/>
      <c r="M5" s="63"/>
    </row>
    <row r="6" spans="1:13" ht="36" customHeight="1" x14ac:dyDescent="0.45">
      <c r="A6" s="64" t="s">
        <v>138</v>
      </c>
      <c r="B6" s="214"/>
      <c r="C6" s="195"/>
      <c r="D6" s="196"/>
      <c r="E6" s="12"/>
      <c r="F6" s="215"/>
      <c r="G6" s="62">
        <f>ROUNDDOWN(広告費[[#This Row],[助成対象経費
(A)×(B)
（税抜）]]*1.1,0)</f>
        <v>0</v>
      </c>
      <c r="H6" s="62">
        <f>広告費[[#This Row],[数量
(A)]]*広告費[[#This Row],[単価(B)
（税抜）]]</f>
        <v>0</v>
      </c>
      <c r="I6" s="11"/>
      <c r="J6" s="14" t="str">
        <f>IF(OR(AND(広告費[[#This Row],[掲載媒体又は制作物]]="",広告費[[#This Row],[内容及び仕様]]="",広告費[[#This Row],[数量
(A)]]="",広告費[[#This Row],[単位]]="",広告費[[#This Row],[単価(B)
（税抜）]]="",広告費[[#This Row],[委託先
（予定）]]=""),
          AND(広告費[[#This Row],[掲載媒体又は制作物]]&lt;&gt;"",広告費[[#This Row],[内容及び仕様]]&lt;&gt;"",広告費[[#This Row],[数量
(A)]]&lt;&gt;"",広告費[[#This Row],[単位]]&lt;&gt;"",広告費[[#This Row],[単価(B)
（税抜）]]&lt;&gt;"",広告費[[#This Row],[委託先
（予定）]]&lt;&gt;"")),
    "",
    "←全ての項目を入力してください。")</f>
        <v/>
      </c>
      <c r="K6" s="61"/>
    </row>
    <row r="7" spans="1:13" ht="36" customHeight="1" x14ac:dyDescent="0.45">
      <c r="A7" s="64" t="s">
        <v>139</v>
      </c>
      <c r="B7" s="214"/>
      <c r="C7" s="195"/>
      <c r="D7" s="196"/>
      <c r="E7" s="12"/>
      <c r="F7" s="215"/>
      <c r="G7" s="62">
        <f>ROUNDDOWN(広告費[[#This Row],[助成対象経費
(A)×(B)
（税抜）]]*1.1,0)</f>
        <v>0</v>
      </c>
      <c r="H7" s="62">
        <f>広告費[[#This Row],[数量
(A)]]*広告費[[#This Row],[単価(B)
（税抜）]]</f>
        <v>0</v>
      </c>
      <c r="I7" s="11"/>
      <c r="J7" s="14" t="str">
        <f>IF(OR(AND(広告費[[#This Row],[掲載媒体又は制作物]]="",広告費[[#This Row],[内容及び仕様]]="",広告費[[#This Row],[数量
(A)]]="",広告費[[#This Row],[単位]]="",広告費[[#This Row],[単価(B)
（税抜）]]="",広告費[[#This Row],[委託先
（予定）]]=""),
          AND(広告費[[#This Row],[掲載媒体又は制作物]]&lt;&gt;"",広告費[[#This Row],[内容及び仕様]]&lt;&gt;"",広告費[[#This Row],[数量
(A)]]&lt;&gt;"",広告費[[#This Row],[単位]]&lt;&gt;"",広告費[[#This Row],[単価(B)
（税抜）]]&lt;&gt;"",広告費[[#This Row],[委託先
（予定）]]&lt;&gt;"")),
    "",
    "←全ての項目を入力してください。")</f>
        <v/>
      </c>
    </row>
    <row r="8" spans="1:13" ht="36" customHeight="1" x14ac:dyDescent="0.45">
      <c r="A8" s="64" t="s">
        <v>140</v>
      </c>
      <c r="B8" s="214"/>
      <c r="C8" s="195"/>
      <c r="D8" s="196"/>
      <c r="E8" s="12"/>
      <c r="F8" s="215"/>
      <c r="G8" s="62">
        <f>ROUNDDOWN(広告費[[#This Row],[助成対象経費
(A)×(B)
（税抜）]]*1.1,0)</f>
        <v>0</v>
      </c>
      <c r="H8" s="62">
        <f>広告費[[#This Row],[数量
(A)]]*広告費[[#This Row],[単価(B)
（税抜）]]</f>
        <v>0</v>
      </c>
      <c r="I8" s="11"/>
      <c r="J8" s="14" t="str">
        <f>IF(OR(AND(広告費[[#This Row],[掲載媒体又は制作物]]="",広告費[[#This Row],[内容及び仕様]]="",広告費[[#This Row],[数量
(A)]]="",広告費[[#This Row],[単位]]="",広告費[[#This Row],[単価(B)
（税抜）]]="",広告費[[#This Row],[委託先
（予定）]]=""),
          AND(広告費[[#This Row],[掲載媒体又は制作物]]&lt;&gt;"",広告費[[#This Row],[内容及び仕様]]&lt;&gt;"",広告費[[#This Row],[数量
(A)]]&lt;&gt;"",広告費[[#This Row],[単位]]&lt;&gt;"",広告費[[#This Row],[単価(B)
（税抜）]]&lt;&gt;"",広告費[[#This Row],[委託先
（予定）]]&lt;&gt;"")),
    "",
    "←全ての項目を入力してください。")</f>
        <v/>
      </c>
    </row>
    <row r="9" spans="1:13" ht="36" customHeight="1" x14ac:dyDescent="0.45">
      <c r="A9" s="64" t="s">
        <v>141</v>
      </c>
      <c r="B9" s="214"/>
      <c r="C9" s="195"/>
      <c r="D9" s="196"/>
      <c r="E9" s="12"/>
      <c r="F9" s="215"/>
      <c r="G9" s="62">
        <f>ROUNDDOWN(広告費[[#This Row],[助成対象経費
(A)×(B)
（税抜）]]*1.1,0)</f>
        <v>0</v>
      </c>
      <c r="H9" s="62">
        <f>広告費[[#This Row],[数量
(A)]]*広告費[[#This Row],[単価(B)
（税抜）]]</f>
        <v>0</v>
      </c>
      <c r="I9" s="11"/>
      <c r="J9" s="14" t="str">
        <f>IF(OR(AND(広告費[[#This Row],[掲載媒体又は制作物]]="",広告費[[#This Row],[内容及び仕様]]="",広告費[[#This Row],[数量
(A)]]="",広告費[[#This Row],[単位]]="",広告費[[#This Row],[単価(B)
（税抜）]]="",広告費[[#This Row],[委託先
（予定）]]=""),
          AND(広告費[[#This Row],[掲載媒体又は制作物]]&lt;&gt;"",広告費[[#This Row],[内容及び仕様]]&lt;&gt;"",広告費[[#This Row],[数量
(A)]]&lt;&gt;"",広告費[[#This Row],[単位]]&lt;&gt;"",広告費[[#This Row],[単価(B)
（税抜）]]&lt;&gt;"",広告費[[#This Row],[委託先
（予定）]]&lt;&gt;"")),
    "",
    "←全ての項目を入力してください。")</f>
        <v/>
      </c>
    </row>
    <row r="10" spans="1:13" ht="36" customHeight="1" x14ac:dyDescent="0.45">
      <c r="A10" s="64" t="s">
        <v>142</v>
      </c>
      <c r="B10" s="214"/>
      <c r="C10" s="195"/>
      <c r="D10" s="196"/>
      <c r="E10" s="12"/>
      <c r="F10" s="215"/>
      <c r="G10" s="62">
        <f>ROUNDDOWN(広告費[[#This Row],[助成対象経費
(A)×(B)
（税抜）]]*1.1,0)</f>
        <v>0</v>
      </c>
      <c r="H10" s="62">
        <f>広告費[[#This Row],[数量
(A)]]*広告費[[#This Row],[単価(B)
（税抜）]]</f>
        <v>0</v>
      </c>
      <c r="I10" s="11"/>
      <c r="J10" s="14" t="str">
        <f>IF(OR(AND(広告費[[#This Row],[掲載媒体又は制作物]]="",広告費[[#This Row],[内容及び仕様]]="",広告費[[#This Row],[数量
(A)]]="",広告費[[#This Row],[単位]]="",広告費[[#This Row],[単価(B)
（税抜）]]="",広告費[[#This Row],[委託先
（予定）]]=""),
          AND(広告費[[#This Row],[掲載媒体又は制作物]]&lt;&gt;"",広告費[[#This Row],[内容及び仕様]]&lt;&gt;"",広告費[[#This Row],[数量
(A)]]&lt;&gt;"",広告費[[#This Row],[単位]]&lt;&gt;"",広告費[[#This Row],[単価(B)
（税抜）]]&lt;&gt;"",広告費[[#This Row],[委託先
（予定）]]&lt;&gt;"")),
    "",
    "←全ての項目を入力してください。")</f>
        <v/>
      </c>
    </row>
    <row r="11" spans="1:13" ht="36" customHeight="1" x14ac:dyDescent="0.45">
      <c r="A11" s="64" t="s">
        <v>143</v>
      </c>
      <c r="B11" s="214"/>
      <c r="C11" s="195"/>
      <c r="D11" s="196"/>
      <c r="E11" s="12"/>
      <c r="F11" s="215"/>
      <c r="G11" s="62">
        <f>ROUNDDOWN(広告費[[#This Row],[助成対象経費
(A)×(B)
（税抜）]]*1.1,0)</f>
        <v>0</v>
      </c>
      <c r="H11" s="62">
        <f>広告費[[#This Row],[数量
(A)]]*広告費[[#This Row],[単価(B)
（税抜）]]</f>
        <v>0</v>
      </c>
      <c r="I11" s="11"/>
      <c r="J11" s="14" t="str">
        <f>IF(OR(AND(広告費[[#This Row],[掲載媒体又は制作物]]="",広告費[[#This Row],[内容及び仕様]]="",広告費[[#This Row],[数量
(A)]]="",広告費[[#This Row],[単位]]="",広告費[[#This Row],[単価(B)
（税抜）]]="",広告費[[#This Row],[委託先
（予定）]]=""),
          AND(広告費[[#This Row],[掲載媒体又は制作物]]&lt;&gt;"",広告費[[#This Row],[内容及び仕様]]&lt;&gt;"",広告費[[#This Row],[数量
(A)]]&lt;&gt;"",広告費[[#This Row],[単位]]&lt;&gt;"",広告費[[#This Row],[単価(B)
（税抜）]]&lt;&gt;"",広告費[[#This Row],[委託先
（予定）]]&lt;&gt;"")),
    "",
    "←全ての項目を入力してください。")</f>
        <v/>
      </c>
    </row>
    <row r="12" spans="1:13" ht="36" customHeight="1" x14ac:dyDescent="0.45">
      <c r="A12" s="64" t="s">
        <v>144</v>
      </c>
      <c r="B12" s="214"/>
      <c r="C12" s="195"/>
      <c r="D12" s="196"/>
      <c r="E12" s="15"/>
      <c r="F12" s="215"/>
      <c r="G12" s="62">
        <f>ROUNDDOWN(広告費[[#This Row],[助成対象経費
(A)×(B)
（税抜）]]*1.1,0)</f>
        <v>0</v>
      </c>
      <c r="H12" s="62">
        <f>広告費[[#This Row],[数量
(A)]]*広告費[[#This Row],[単価(B)
（税抜）]]</f>
        <v>0</v>
      </c>
      <c r="I12" s="11"/>
      <c r="J12" s="14" t="str">
        <f>IF(OR(AND(広告費[[#This Row],[掲載媒体又は制作物]]="",広告費[[#This Row],[内容及び仕様]]="",広告費[[#This Row],[数量
(A)]]="",広告費[[#This Row],[単位]]="",広告費[[#This Row],[単価(B)
（税抜）]]="",広告費[[#This Row],[委託先
（予定）]]=""),
          AND(広告費[[#This Row],[掲載媒体又は制作物]]&lt;&gt;"",広告費[[#This Row],[内容及び仕様]]&lt;&gt;"",広告費[[#This Row],[数量
(A)]]&lt;&gt;"",広告費[[#This Row],[単位]]&lt;&gt;"",広告費[[#This Row],[単価(B)
（税抜）]]&lt;&gt;"",広告費[[#This Row],[委託先
（予定）]]&lt;&gt;"")),
    "",
    "←全ての項目を入力してください。")</f>
        <v/>
      </c>
    </row>
    <row r="13" spans="1:13" ht="36" customHeight="1" thickBot="1" x14ac:dyDescent="0.5">
      <c r="A13" s="64" t="s">
        <v>145</v>
      </c>
      <c r="B13" s="216"/>
      <c r="C13" s="217"/>
      <c r="D13" s="218"/>
      <c r="E13" s="255"/>
      <c r="F13" s="220"/>
      <c r="G13" s="62">
        <f>ROUNDDOWN(広告費[[#This Row],[助成対象経費
(A)×(B)
（税抜）]]*1.1,0)</f>
        <v>0</v>
      </c>
      <c r="H13" s="62">
        <f>広告費[[#This Row],[数量
(A)]]*広告費[[#This Row],[単価(B)
（税抜）]]</f>
        <v>0</v>
      </c>
      <c r="I13" s="11"/>
      <c r="J13" s="14" t="str">
        <f>IF(OR(AND(広告費[[#This Row],[掲載媒体又は制作物]]="",広告費[[#This Row],[内容及び仕様]]="",広告費[[#This Row],[数量
(A)]]="",広告費[[#This Row],[単位]]="",広告費[[#This Row],[単価(B)
（税抜）]]="",広告費[[#This Row],[委託先
（予定）]]=""),
          AND(広告費[[#This Row],[掲載媒体又は制作物]]&lt;&gt;"",広告費[[#This Row],[内容及び仕様]]&lt;&gt;"",広告費[[#This Row],[数量
(A)]]&lt;&gt;"",広告費[[#This Row],[単位]]&lt;&gt;"",広告費[[#This Row],[単価(B)
（税抜）]]&lt;&gt;"",広告費[[#This Row],[委託先
（予定）]]&lt;&gt;"")),
    "",
    "←全ての項目を入力してください。")</f>
        <v/>
      </c>
    </row>
    <row r="14" spans="1:13" ht="36" customHeight="1" x14ac:dyDescent="0.45">
      <c r="A14" s="65"/>
      <c r="B14" s="188"/>
      <c r="C14" s="188"/>
      <c r="D14" s="188"/>
      <c r="E14" s="188"/>
      <c r="F14" s="21" t="s">
        <v>59</v>
      </c>
      <c r="G14" s="66">
        <f>SUBTOTAL(109,広告費[助成事業に
要する経費
（税込）])</f>
        <v>0</v>
      </c>
      <c r="H14" s="66">
        <f>SUBTOTAL(109,広告費[助成対象経費
(A)×(B)
（税抜）])</f>
        <v>0</v>
      </c>
      <c r="I14" s="67"/>
      <c r="J14" s="67"/>
      <c r="K14" s="67"/>
      <c r="L14" s="67"/>
    </row>
  </sheetData>
  <mergeCells count="2">
    <mergeCell ref="A1:H1"/>
    <mergeCell ref="A2:H2"/>
  </mergeCells>
  <phoneticPr fontId="3"/>
  <dataValidations count="4">
    <dataValidation allowBlank="1" showErrorMessage="1" sqref="F4:F13"/>
    <dataValidation allowBlank="1" showInputMessage="1" showErrorMessage="1" prompt="未定等不明確の場合は、 申請時点の候補先を記入。_x000a_委託先は、自社と資本関係、役員または従業員の兼務、自社の代表者３親等以内の親族による経営ではないこと。_x000a_" sqref="I4:I13"/>
    <dataValidation imeMode="halfAlpha" allowBlank="1" showInputMessage="1" showErrorMessage="1" sqref="D5:D13"/>
    <dataValidation type="custom" allowBlank="1" showInputMessage="1" showErrorMessage="1" sqref="J4:J13">
      <formula1>ISERROR(FIND(CHAR(10),J4))</formula1>
    </dataValidation>
  </dataValidations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zoomScale="70" zoomScaleNormal="70" workbookViewId="0">
      <selection activeCell="E15" sqref="E15"/>
    </sheetView>
  </sheetViews>
  <sheetFormatPr defaultColWidth="13.59765625" defaultRowHeight="16.2" x14ac:dyDescent="0.45"/>
  <cols>
    <col min="1" max="1" width="11.69921875" style="8" customWidth="1"/>
    <col min="2" max="2" width="23.5" style="8" customWidth="1"/>
    <col min="3" max="3" width="26.796875" style="8" customWidth="1"/>
    <col min="4" max="4" width="15.69921875" style="8" customWidth="1"/>
    <col min="5" max="6" width="13.59765625" style="8"/>
    <col min="7" max="7" width="21.296875" style="8" customWidth="1"/>
    <col min="8" max="8" width="4" style="9" hidden="1" customWidth="1"/>
    <col min="9" max="10" width="44.69921875" style="9" customWidth="1"/>
    <col min="11" max="16384" width="13.59765625" style="9"/>
  </cols>
  <sheetData>
    <row r="1" spans="1:11" ht="30.6" customHeight="1" x14ac:dyDescent="0.45">
      <c r="A1" s="333" t="s">
        <v>210</v>
      </c>
      <c r="B1" s="333"/>
      <c r="C1" s="333"/>
      <c r="D1" s="333"/>
      <c r="E1" s="333"/>
      <c r="F1" s="333"/>
    </row>
    <row r="2" spans="1:11" ht="30.6" customHeight="1" x14ac:dyDescent="0.45">
      <c r="A2" s="330" t="s">
        <v>216</v>
      </c>
      <c r="B2" s="330"/>
      <c r="C2" s="330"/>
      <c r="D2" s="330"/>
      <c r="E2" s="330"/>
      <c r="F2" s="330"/>
      <c r="G2" s="10" t="s">
        <v>32</v>
      </c>
    </row>
    <row r="3" spans="1:11" ht="49.2" thickBot="1" x14ac:dyDescent="0.5">
      <c r="A3" s="17" t="s">
        <v>33</v>
      </c>
      <c r="B3" s="17" t="s">
        <v>152</v>
      </c>
      <c r="C3" s="17" t="s">
        <v>153</v>
      </c>
      <c r="D3" s="17" t="s">
        <v>156</v>
      </c>
      <c r="E3" s="17" t="s">
        <v>39</v>
      </c>
      <c r="F3" s="17" t="s">
        <v>154</v>
      </c>
      <c r="G3" s="17" t="s">
        <v>155</v>
      </c>
      <c r="H3" s="174" t="s">
        <v>41</v>
      </c>
      <c r="I3" s="183" t="s">
        <v>214</v>
      </c>
      <c r="J3" s="168" t="s">
        <v>215</v>
      </c>
    </row>
    <row r="4" spans="1:11" ht="36" customHeight="1" x14ac:dyDescent="0.45">
      <c r="A4" s="79" t="s">
        <v>147</v>
      </c>
      <c r="B4" s="209"/>
      <c r="C4" s="210"/>
      <c r="D4" s="213"/>
      <c r="E4" s="62">
        <f>ROUNDDOWN(ECサイト出店[[#This Row],[助成対象経費
（税抜）]]*1.1,0)</f>
        <v>0</v>
      </c>
      <c r="F4" s="62">
        <f>ECサイト出店[[#This Row],[料金
（税抜）]]</f>
        <v>0</v>
      </c>
      <c r="G4" s="11"/>
      <c r="H4" s="14" t="str">
        <f>IF(OR(AND(ECサイト出店[[#This Row],[ＥＣサイト名]]="",ECサイト出店[[#This Row],[EC運営者HP]]="",ECサイト出店[[#This Row],[料金
（税抜）]]="",ECサイト出店[[#This Row],[契約先]]=""),
          AND(ECサイト出店[[#This Row],[ＥＣサイト名]]&lt;&gt;"",ECサイト出店[[#This Row],[EC運営者HP]]&lt;&gt;"",ECサイト出店[[#This Row],[料金
（税抜）]]&lt;&gt;"",ECサイト出店[[#This Row],[契約先]]&lt;&gt;"")),
    "",
    "←全ての項目を入力してください。")</f>
        <v/>
      </c>
      <c r="I4" s="61"/>
    </row>
    <row r="5" spans="1:11" ht="36" customHeight="1" x14ac:dyDescent="0.45">
      <c r="A5" s="79" t="s">
        <v>148</v>
      </c>
      <c r="B5" s="214"/>
      <c r="C5" s="195"/>
      <c r="D5" s="215"/>
      <c r="E5" s="62">
        <f>ROUNDDOWN(ECサイト出店[[#This Row],[助成対象経費
（税抜）]]*1.1,0)</f>
        <v>0</v>
      </c>
      <c r="F5" s="62">
        <f>ECサイト出店[[#This Row],[料金
（税抜）]]</f>
        <v>0</v>
      </c>
      <c r="G5" s="11"/>
      <c r="H5" s="14" t="str">
        <f>IF(OR(AND(ECサイト出店[[#This Row],[ＥＣサイト名]]="",ECサイト出店[[#This Row],[EC運営者HP]]="",ECサイト出店[[#This Row],[料金
（税抜）]]="",ECサイト出店[[#This Row],[契約先]]=""),
          AND(ECサイト出店[[#This Row],[ＥＣサイト名]]&lt;&gt;"",ECサイト出店[[#This Row],[EC運営者HP]]&lt;&gt;"",ECサイト出店[[#This Row],[料金
（税抜）]]&lt;&gt;"",ECサイト出店[[#This Row],[契約先]]&lt;&gt;"")),
    "",
    "←全ての項目を入力してください。")</f>
        <v/>
      </c>
      <c r="I5" s="61"/>
      <c r="J5" s="63"/>
      <c r="K5" s="63"/>
    </row>
    <row r="6" spans="1:11" ht="36" customHeight="1" x14ac:dyDescent="0.45">
      <c r="A6" s="79" t="s">
        <v>149</v>
      </c>
      <c r="B6" s="214"/>
      <c r="C6" s="195"/>
      <c r="D6" s="215"/>
      <c r="E6" s="62">
        <f>ROUNDDOWN(ECサイト出店[[#This Row],[助成対象経費
（税抜）]]*1.1,0)</f>
        <v>0</v>
      </c>
      <c r="F6" s="62">
        <f>ECサイト出店[[#This Row],[料金
（税抜）]]</f>
        <v>0</v>
      </c>
      <c r="G6" s="11"/>
      <c r="H6" s="14" t="str">
        <f>IF(OR(AND(ECサイト出店[[#This Row],[ＥＣサイト名]]="",ECサイト出店[[#This Row],[EC運営者HP]]="",ECサイト出店[[#This Row],[料金
（税抜）]]="",ECサイト出店[[#This Row],[契約先]]=""),
          AND(ECサイト出店[[#This Row],[ＥＣサイト名]]&lt;&gt;"",ECサイト出店[[#This Row],[EC運営者HP]]&lt;&gt;"",ECサイト出店[[#This Row],[料金
（税抜）]]&lt;&gt;"",ECサイト出店[[#This Row],[契約先]]&lt;&gt;"")),
    "",
    "←全ての項目を入力してください。")</f>
        <v/>
      </c>
      <c r="I6" s="61"/>
    </row>
    <row r="7" spans="1:11" ht="36" customHeight="1" x14ac:dyDescent="0.45">
      <c r="A7" s="79" t="s">
        <v>150</v>
      </c>
      <c r="B7" s="214"/>
      <c r="C7" s="195"/>
      <c r="D7" s="215"/>
      <c r="E7" s="62">
        <f>ROUNDDOWN(ECサイト出店[[#This Row],[助成対象経費
（税抜）]]*1.1,0)</f>
        <v>0</v>
      </c>
      <c r="F7" s="62">
        <f>ECサイト出店[[#This Row],[料金
（税抜）]]</f>
        <v>0</v>
      </c>
      <c r="G7" s="11"/>
      <c r="H7" s="14" t="str">
        <f>IF(OR(AND(ECサイト出店[[#This Row],[ＥＣサイト名]]="",ECサイト出店[[#This Row],[EC運営者HP]]="",ECサイト出店[[#This Row],[料金
（税抜）]]="",ECサイト出店[[#This Row],[契約先]]=""),
          AND(ECサイト出店[[#This Row],[ＥＣサイト名]]&lt;&gt;"",ECサイト出店[[#This Row],[EC運営者HP]]&lt;&gt;"",ECサイト出店[[#This Row],[料金
（税抜）]]&lt;&gt;"",ECサイト出店[[#This Row],[契約先]]&lt;&gt;"")),
    "",
    "←全ての項目を入力してください。")</f>
        <v/>
      </c>
    </row>
    <row r="8" spans="1:11" ht="36" customHeight="1" thickBot="1" x14ac:dyDescent="0.5">
      <c r="A8" s="79" t="s">
        <v>151</v>
      </c>
      <c r="B8" s="216"/>
      <c r="C8" s="217"/>
      <c r="D8" s="220"/>
      <c r="E8" s="62">
        <f>ROUNDDOWN(ECサイト出店[[#This Row],[助成対象経費
（税抜）]]*1.1,0)</f>
        <v>0</v>
      </c>
      <c r="F8" s="62">
        <f>ECサイト出店[[#This Row],[料金
（税抜）]]</f>
        <v>0</v>
      </c>
      <c r="G8" s="11"/>
      <c r="H8" s="14" t="str">
        <f>IF(OR(AND(ECサイト出店[[#This Row],[ＥＣサイト名]]="",ECサイト出店[[#This Row],[EC運営者HP]]="",ECサイト出店[[#This Row],[料金
（税抜）]]="",ECサイト出店[[#This Row],[契約先]]=""),
          AND(ECサイト出店[[#This Row],[ＥＣサイト名]]&lt;&gt;"",ECサイト出店[[#This Row],[EC運営者HP]]&lt;&gt;"",ECサイト出店[[#This Row],[料金
（税抜）]]&lt;&gt;"",ECサイト出店[[#This Row],[契約先]]&lt;&gt;"")),
    "",
    "←全ての項目を入力してください。")</f>
        <v/>
      </c>
    </row>
    <row r="9" spans="1:11" ht="36" customHeight="1" x14ac:dyDescent="0.45">
      <c r="A9" s="65"/>
      <c r="B9" s="256"/>
      <c r="C9" s="188"/>
      <c r="D9" s="80" t="s">
        <v>59</v>
      </c>
      <c r="E9" s="66">
        <f>SUBTOTAL(109,ECサイト出店[助成事業に
要する経費
（税込）])</f>
        <v>0</v>
      </c>
      <c r="F9" s="66">
        <f>SUBTOTAL(109,ECサイト出店[助成対象経費
（税抜）])</f>
        <v>0</v>
      </c>
      <c r="G9" s="67"/>
      <c r="H9" s="67"/>
      <c r="I9" s="67"/>
      <c r="J9" s="67"/>
    </row>
  </sheetData>
  <mergeCells count="2">
    <mergeCell ref="A1:F1"/>
    <mergeCell ref="A2:F2"/>
  </mergeCells>
  <phoneticPr fontId="3"/>
  <dataValidations disablePrompts="1" count="3">
    <dataValidation type="custom" allowBlank="1" showInputMessage="1" showErrorMessage="1" sqref="H4:H8">
      <formula1>ISERROR(FIND(CHAR(10),H4))</formula1>
    </dataValidation>
    <dataValidation allowBlank="1" showInputMessage="1" showErrorMessage="1" prompt="未定等不明確の場合は、 申請時点の候補先を記入。_x000a_委託先は、自社と資本関係、役員または従業員の兼務、自社の代表者３親等以内の親族による経営ではないこと。_x000a_" sqref="G4:G8"/>
    <dataValidation allowBlank="1" showErrorMessage="1" prompt="100万円以上の場合は利用・導入計画書の記入が必要です" sqref="D4:D8"/>
  </dataValidations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9"/>
  <sheetViews>
    <sheetView zoomScale="70" zoomScaleNormal="70" workbookViewId="0">
      <selection activeCell="L24" sqref="L24"/>
    </sheetView>
  </sheetViews>
  <sheetFormatPr defaultColWidth="2" defaultRowHeight="18" x14ac:dyDescent="0.45"/>
  <cols>
    <col min="1" max="1" width="14.296875" style="68" customWidth="1"/>
    <col min="2" max="2" width="16.5" style="68" customWidth="1"/>
    <col min="3" max="3" width="21.59765625" style="68" customWidth="1"/>
    <col min="4" max="4" width="11.5" style="68" bestFit="1" customWidth="1"/>
    <col min="5" max="5" width="20.296875" style="68" customWidth="1"/>
    <col min="6" max="6" width="11.796875" style="68" customWidth="1"/>
    <col min="7" max="7" width="10.69921875" style="68" customWidth="1"/>
    <col min="8" max="9" width="15.59765625" style="68" customWidth="1"/>
    <col min="10" max="10" width="6" style="68" hidden="1" customWidth="1"/>
    <col min="11" max="12" width="44.69921875" style="68" customWidth="1"/>
    <col min="13" max="13" width="8.59765625" style="68" customWidth="1"/>
    <col min="14" max="14" width="5.69921875" style="68" customWidth="1"/>
    <col min="15" max="213" width="2" style="68" customWidth="1"/>
    <col min="214" max="16384" width="2" style="68"/>
  </cols>
  <sheetData>
    <row r="1" spans="1:45" ht="30.6" customHeight="1" x14ac:dyDescent="0.45">
      <c r="A1" s="156" t="s">
        <v>211</v>
      </c>
      <c r="H1" s="69"/>
    </row>
    <row r="2" spans="1:45" ht="30.6" customHeight="1" x14ac:dyDescent="0.45">
      <c r="A2" s="335" t="s">
        <v>216</v>
      </c>
      <c r="B2" s="335"/>
      <c r="C2" s="335"/>
      <c r="D2" s="335"/>
      <c r="E2" s="335"/>
      <c r="I2" s="334" t="s">
        <v>165</v>
      </c>
      <c r="J2" s="334"/>
      <c r="K2" s="334"/>
      <c r="L2" s="334"/>
      <c r="M2" s="334"/>
      <c r="N2" s="334"/>
      <c r="O2" s="334"/>
      <c r="P2" s="334"/>
    </row>
    <row r="3" spans="1:45" ht="32.549999999999997" customHeight="1" x14ac:dyDescent="0.45">
      <c r="A3" s="78" t="s">
        <v>201</v>
      </c>
      <c r="B3" s="76"/>
      <c r="C3" s="76"/>
      <c r="D3" s="76"/>
      <c r="E3" s="76"/>
      <c r="F3" s="76"/>
      <c r="G3" s="76"/>
      <c r="H3" s="76"/>
      <c r="I3" s="77" t="s">
        <v>32</v>
      </c>
    </row>
    <row r="4" spans="1:45" ht="36.6" thickBot="1" x14ac:dyDescent="0.5">
      <c r="A4" s="81" t="s">
        <v>166</v>
      </c>
      <c r="B4" s="82" t="s">
        <v>157</v>
      </c>
      <c r="C4" s="82" t="s">
        <v>158</v>
      </c>
      <c r="D4" s="82" t="s">
        <v>159</v>
      </c>
      <c r="E4" s="82" t="s">
        <v>160</v>
      </c>
      <c r="F4" s="82" t="s">
        <v>161</v>
      </c>
      <c r="G4" s="82" t="s">
        <v>162</v>
      </c>
      <c r="H4" s="82" t="s">
        <v>163</v>
      </c>
      <c r="I4" s="82" t="s">
        <v>164</v>
      </c>
      <c r="J4" s="98" t="s">
        <v>68</v>
      </c>
      <c r="K4" s="82" t="s">
        <v>214</v>
      </c>
      <c r="L4" s="82" t="s">
        <v>215</v>
      </c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</row>
    <row r="5" spans="1:45" ht="34.049999999999997" customHeight="1" x14ac:dyDescent="0.45">
      <c r="A5" s="93">
        <f>ROW()-ROW(直接人件費役社[[#Headers],[番号]])</f>
        <v>1</v>
      </c>
      <c r="B5" s="296"/>
      <c r="C5" s="297"/>
      <c r="D5" s="297"/>
      <c r="E5" s="297"/>
      <c r="F5" s="298"/>
      <c r="G5" s="299"/>
      <c r="H5" s="71">
        <f>直接人件費役社[[#This Row],[助成対象経費
(A)×(B)]]*1</f>
        <v>0</v>
      </c>
      <c r="I5" s="71">
        <f>IF(直接人件費役社[[#This Row],[従事時間
(A)]]&gt;2700,2700*直接人件費役社[[#This Row],[単価(B)
(税抜)]],直接人件費役社[[#This Row],[従事時間
(A)]]*直接人件費役社[[#This Row],[単価(B)
(税抜)]])</f>
        <v>0</v>
      </c>
      <c r="J5" s="72" t="str">
        <f>IF(OR(AND(直接人件費役社[[#This Row],[従事者氏名]]="",直接人件費役社[[#This Row],[所属部門]]="",直接人件費役社[[#This Row],[従事内容]]="",直接人件費役社[[#This Row],[従事時間
(A)]]="",直接人件費役社[[#This Row],[単価(B)
(税抜)]]="",直接人件費役社[[#This Row],[雇用形態]]=""),
          AND(直接人件費役社[[#This Row],[従事者氏名]]&lt;&gt;"",直接人件費役社[[#This Row],[所属部門]]&lt;&gt;"",直接人件費役社[[#This Row],[従事内容]]&lt;&gt;"",直接人件費役社[[#This Row],[従事時間
(A)]]&lt;&gt;"",直接人件費役社[[#This Row],[単価(B)
(税抜)]]&lt;&gt;"",直接人件費役社[[#This Row],[雇用形態]]&lt;&gt;"")),
    "",
    "←全ての項目を入力してください。")</f>
        <v/>
      </c>
    </row>
    <row r="6" spans="1:45" ht="34.049999999999997" customHeight="1" x14ac:dyDescent="0.45">
      <c r="A6" s="93">
        <f>ROW()-ROW(直接人件費役社[[#Headers],[番号]])</f>
        <v>2</v>
      </c>
      <c r="B6" s="259"/>
      <c r="C6" s="260"/>
      <c r="D6" s="260"/>
      <c r="E6" s="260"/>
      <c r="F6" s="261"/>
      <c r="G6" s="262"/>
      <c r="H6" s="71">
        <f>直接人件費役社[[#This Row],[助成対象経費
(A)×(B)]]*1</f>
        <v>0</v>
      </c>
      <c r="I6" s="71">
        <f>IF(直接人件費役社[[#This Row],[従事時間
(A)]]&gt;2700,2700*直接人件費役社[[#This Row],[単価(B)
(税抜)]],直接人件費役社[[#This Row],[従事時間
(A)]]*直接人件費役社[[#This Row],[単価(B)
(税抜)]])</f>
        <v>0</v>
      </c>
      <c r="J6" s="72" t="str">
        <f>IF(OR(AND(直接人件費役社[[#This Row],[従事者氏名]]="",直接人件費役社[[#This Row],[所属部門]]="",直接人件費役社[[#This Row],[従事内容]]="",直接人件費役社[[#This Row],[従事時間
(A)]]="",直接人件費役社[[#This Row],[単価(B)
(税抜)]]="",直接人件費役社[[#This Row],[雇用形態]]=""),
          AND(直接人件費役社[[#This Row],[従事者氏名]]&lt;&gt;"",直接人件費役社[[#This Row],[所属部門]]&lt;&gt;"",直接人件費役社[[#This Row],[従事内容]]&lt;&gt;"",直接人件費役社[[#This Row],[従事時間
(A)]]&lt;&gt;"",直接人件費役社[[#This Row],[単価(B)
(税抜)]]&lt;&gt;"",直接人件費役社[[#This Row],[雇用形態]]&lt;&gt;"")),
    "",
    "←全ての項目を入力してください。")</f>
        <v/>
      </c>
    </row>
    <row r="7" spans="1:45" ht="34.049999999999997" customHeight="1" x14ac:dyDescent="0.45">
      <c r="A7" s="93">
        <f>ROW()-ROW(直接人件費役社[[#Headers],[番号]])</f>
        <v>3</v>
      </c>
      <c r="B7" s="259"/>
      <c r="C7" s="260"/>
      <c r="D7" s="260"/>
      <c r="E7" s="260"/>
      <c r="F7" s="261"/>
      <c r="G7" s="262"/>
      <c r="H7" s="71">
        <f>直接人件費役社[[#This Row],[助成対象経費
(A)×(B)]]*1</f>
        <v>0</v>
      </c>
      <c r="I7" s="71">
        <f>IF(直接人件費役社[[#This Row],[従事時間
(A)]]&gt;2700,2700*直接人件費役社[[#This Row],[単価(B)
(税抜)]],直接人件費役社[[#This Row],[従事時間
(A)]]*直接人件費役社[[#This Row],[単価(B)
(税抜)]])</f>
        <v>0</v>
      </c>
      <c r="J7" s="72" t="str">
        <f>IF(OR(AND(直接人件費役社[[#This Row],[従事者氏名]]="",直接人件費役社[[#This Row],[所属部門]]="",直接人件費役社[[#This Row],[従事内容]]="",直接人件費役社[[#This Row],[従事時間
(A)]]="",直接人件費役社[[#This Row],[単価(B)
(税抜)]]="",直接人件費役社[[#This Row],[雇用形態]]=""),
          AND(直接人件費役社[[#This Row],[従事者氏名]]&lt;&gt;"",直接人件費役社[[#This Row],[所属部門]]&lt;&gt;"",直接人件費役社[[#This Row],[従事内容]]&lt;&gt;"",直接人件費役社[[#This Row],[従事時間
(A)]]&lt;&gt;"",直接人件費役社[[#This Row],[単価(B)
(税抜)]]&lt;&gt;"",直接人件費役社[[#This Row],[雇用形態]]&lt;&gt;"")),
    "",
    "←全ての項目を入力してください。")</f>
        <v/>
      </c>
    </row>
    <row r="8" spans="1:45" ht="34.049999999999997" customHeight="1" x14ac:dyDescent="0.45">
      <c r="A8" s="93">
        <f>ROW()-ROW(直接人件費役社[[#Headers],[番号]])</f>
        <v>4</v>
      </c>
      <c r="B8" s="259"/>
      <c r="C8" s="260"/>
      <c r="D8" s="260"/>
      <c r="E8" s="260"/>
      <c r="F8" s="261"/>
      <c r="G8" s="262"/>
      <c r="H8" s="71">
        <f>直接人件費役社[[#This Row],[助成対象経費
(A)×(B)]]*1</f>
        <v>0</v>
      </c>
      <c r="I8" s="71">
        <f>IF(直接人件費役社[[#This Row],[従事時間
(A)]]&gt;2700,2700*直接人件費役社[[#This Row],[単価(B)
(税抜)]],直接人件費役社[[#This Row],[従事時間
(A)]]*直接人件費役社[[#This Row],[単価(B)
(税抜)]])</f>
        <v>0</v>
      </c>
      <c r="J8" s="72" t="str">
        <f>IF(OR(AND(直接人件費役社[[#This Row],[従事者氏名]]="",直接人件費役社[[#This Row],[所属部門]]="",直接人件費役社[[#This Row],[従事内容]]="",直接人件費役社[[#This Row],[従事時間
(A)]]="",直接人件費役社[[#This Row],[単価(B)
(税抜)]]="",直接人件費役社[[#This Row],[雇用形態]]=""),
          AND(直接人件費役社[[#This Row],[従事者氏名]]&lt;&gt;"",直接人件費役社[[#This Row],[所属部門]]&lt;&gt;"",直接人件費役社[[#This Row],[従事内容]]&lt;&gt;"",直接人件費役社[[#This Row],[従事時間
(A)]]&lt;&gt;"",直接人件費役社[[#This Row],[単価(B)
(税抜)]]&lt;&gt;"",直接人件費役社[[#This Row],[雇用形態]]&lt;&gt;"")),
    "",
    "←全ての項目を入力してください。")</f>
        <v/>
      </c>
    </row>
    <row r="9" spans="1:45" ht="34.049999999999997" customHeight="1" x14ac:dyDescent="0.45">
      <c r="A9" s="93">
        <f>ROW()-ROW(直接人件費役社[[#Headers],[番号]])</f>
        <v>5</v>
      </c>
      <c r="B9" s="259"/>
      <c r="C9" s="260"/>
      <c r="D9" s="260"/>
      <c r="E9" s="260"/>
      <c r="F9" s="261"/>
      <c r="G9" s="262"/>
      <c r="H9" s="71">
        <f>直接人件費役社[[#This Row],[助成対象経費
(A)×(B)]]*1</f>
        <v>0</v>
      </c>
      <c r="I9" s="71">
        <f>IF(直接人件費役社[[#This Row],[従事時間
(A)]]&gt;2700,2700*直接人件費役社[[#This Row],[単価(B)
(税抜)]],直接人件費役社[[#This Row],[従事時間
(A)]]*直接人件費役社[[#This Row],[単価(B)
(税抜)]])</f>
        <v>0</v>
      </c>
      <c r="J9" s="72" t="str">
        <f>IF(OR(AND(直接人件費役社[[#This Row],[従事者氏名]]="",直接人件費役社[[#This Row],[所属部門]]="",直接人件費役社[[#This Row],[従事内容]]="",直接人件費役社[[#This Row],[従事時間
(A)]]="",直接人件費役社[[#This Row],[単価(B)
(税抜)]]="",直接人件費役社[[#This Row],[雇用形態]]=""),
          AND(直接人件費役社[[#This Row],[従事者氏名]]&lt;&gt;"",直接人件費役社[[#This Row],[所属部門]]&lt;&gt;"",直接人件費役社[[#This Row],[従事内容]]&lt;&gt;"",直接人件費役社[[#This Row],[従事時間
(A)]]&lt;&gt;"",直接人件費役社[[#This Row],[単価(B)
(税抜)]]&lt;&gt;"",直接人件費役社[[#This Row],[雇用形態]]&lt;&gt;"")),
    "",
    "←全ての項目を入力してください。")</f>
        <v/>
      </c>
    </row>
    <row r="10" spans="1:45" ht="34.049999999999997" customHeight="1" x14ac:dyDescent="0.45">
      <c r="A10" s="93">
        <f>ROW()-ROW(直接人件費役社[[#Headers],[番号]])</f>
        <v>6</v>
      </c>
      <c r="B10" s="259"/>
      <c r="C10" s="260"/>
      <c r="D10" s="260"/>
      <c r="E10" s="260"/>
      <c r="F10" s="261"/>
      <c r="G10" s="262"/>
      <c r="H10" s="71">
        <f>直接人件費役社[[#This Row],[助成対象経費
(A)×(B)]]*1</f>
        <v>0</v>
      </c>
      <c r="I10" s="71">
        <f>IF(直接人件費役社[[#This Row],[従事時間
(A)]]&gt;2700,2700*直接人件費役社[[#This Row],[単価(B)
(税抜)]],直接人件費役社[[#This Row],[従事時間
(A)]]*直接人件費役社[[#This Row],[単価(B)
(税抜)]])</f>
        <v>0</v>
      </c>
      <c r="J10" s="72" t="str">
        <f>IF(OR(AND(直接人件費役社[[#This Row],[従事者氏名]]="",直接人件費役社[[#This Row],[所属部門]]="",直接人件費役社[[#This Row],[従事内容]]="",直接人件費役社[[#This Row],[従事時間
(A)]]="",直接人件費役社[[#This Row],[単価(B)
(税抜)]]="",直接人件費役社[[#This Row],[雇用形態]]=""),
          AND(直接人件費役社[[#This Row],[従事者氏名]]&lt;&gt;"",直接人件費役社[[#This Row],[所属部門]]&lt;&gt;"",直接人件費役社[[#This Row],[従事内容]]&lt;&gt;"",直接人件費役社[[#This Row],[従事時間
(A)]]&lt;&gt;"",直接人件費役社[[#This Row],[単価(B)
(税抜)]]&lt;&gt;"",直接人件費役社[[#This Row],[雇用形態]]&lt;&gt;"")),
    "",
    "←全ての項目を入力してください。")</f>
        <v/>
      </c>
    </row>
    <row r="11" spans="1:45" ht="34.049999999999997" customHeight="1" x14ac:dyDescent="0.45">
      <c r="A11" s="93">
        <f>ROW()-ROW(直接人件費役社[[#Headers],[番号]])</f>
        <v>7</v>
      </c>
      <c r="B11" s="259"/>
      <c r="C11" s="260"/>
      <c r="D11" s="260"/>
      <c r="E11" s="260"/>
      <c r="F11" s="261"/>
      <c r="G11" s="262"/>
      <c r="H11" s="71">
        <f>直接人件費役社[[#This Row],[助成対象経費
(A)×(B)]]*1</f>
        <v>0</v>
      </c>
      <c r="I11" s="71">
        <f>IF(直接人件費役社[[#This Row],[従事時間
(A)]]&gt;2700,2700*直接人件費役社[[#This Row],[単価(B)
(税抜)]],直接人件費役社[[#This Row],[従事時間
(A)]]*直接人件費役社[[#This Row],[単価(B)
(税抜)]])</f>
        <v>0</v>
      </c>
      <c r="J11" s="72" t="str">
        <f>IF(OR(AND(直接人件費役社[[#This Row],[従事者氏名]]="",直接人件費役社[[#This Row],[所属部門]]="",直接人件費役社[[#This Row],[従事内容]]="",直接人件費役社[[#This Row],[従事時間
(A)]]="",直接人件費役社[[#This Row],[単価(B)
(税抜)]]="",直接人件費役社[[#This Row],[雇用形態]]=""),
          AND(直接人件費役社[[#This Row],[従事者氏名]]&lt;&gt;"",直接人件費役社[[#This Row],[所属部門]]&lt;&gt;"",直接人件費役社[[#This Row],[従事内容]]&lt;&gt;"",直接人件費役社[[#This Row],[従事時間
(A)]]&lt;&gt;"",直接人件費役社[[#This Row],[単価(B)
(税抜)]]&lt;&gt;"",直接人件費役社[[#This Row],[雇用形態]]&lt;&gt;"")),
    "",
    "←全ての項目を入力してください。")</f>
        <v/>
      </c>
    </row>
    <row r="12" spans="1:45" ht="34.049999999999997" customHeight="1" x14ac:dyDescent="0.45">
      <c r="A12" s="93">
        <f>ROW()-ROW(直接人件費役社[[#Headers],[番号]])</f>
        <v>8</v>
      </c>
      <c r="B12" s="259"/>
      <c r="C12" s="260"/>
      <c r="D12" s="260"/>
      <c r="E12" s="260"/>
      <c r="F12" s="261"/>
      <c r="G12" s="262"/>
      <c r="H12" s="71">
        <f>直接人件費役社[[#This Row],[助成対象経費
(A)×(B)]]*1</f>
        <v>0</v>
      </c>
      <c r="I12" s="71">
        <f>IF(直接人件費役社[[#This Row],[従事時間
(A)]]&gt;2700,2700*直接人件費役社[[#This Row],[単価(B)
(税抜)]],直接人件費役社[[#This Row],[従事時間
(A)]]*直接人件費役社[[#This Row],[単価(B)
(税抜)]])</f>
        <v>0</v>
      </c>
      <c r="J12" s="72" t="str">
        <f>IF(OR(AND(直接人件費役社[[#This Row],[従事者氏名]]="",直接人件費役社[[#This Row],[所属部門]]="",直接人件費役社[[#This Row],[従事内容]]="",直接人件費役社[[#This Row],[従事時間
(A)]]="",直接人件費役社[[#This Row],[単価(B)
(税抜)]]="",直接人件費役社[[#This Row],[雇用形態]]=""),
          AND(直接人件費役社[[#This Row],[従事者氏名]]&lt;&gt;"",直接人件費役社[[#This Row],[所属部門]]&lt;&gt;"",直接人件費役社[[#This Row],[従事内容]]&lt;&gt;"",直接人件費役社[[#This Row],[従事時間
(A)]]&lt;&gt;"",直接人件費役社[[#This Row],[単価(B)
(税抜)]]&lt;&gt;"",直接人件費役社[[#This Row],[雇用形態]]&lt;&gt;"")),
    "",
    "←全ての項目を入力してください。")</f>
        <v/>
      </c>
    </row>
    <row r="13" spans="1:45" ht="34.049999999999997" customHeight="1" x14ac:dyDescent="0.45">
      <c r="A13" s="93">
        <f>ROW()-ROW(直接人件費役社[[#Headers],[番号]])</f>
        <v>9</v>
      </c>
      <c r="B13" s="259"/>
      <c r="C13" s="260"/>
      <c r="D13" s="260"/>
      <c r="E13" s="260"/>
      <c r="F13" s="261"/>
      <c r="G13" s="262"/>
      <c r="H13" s="71">
        <f>直接人件費役社[[#This Row],[助成対象経費
(A)×(B)]]*1</f>
        <v>0</v>
      </c>
      <c r="I13" s="71">
        <f>IF(直接人件費役社[[#This Row],[従事時間
(A)]]&gt;2700,2700*直接人件費役社[[#This Row],[単価(B)
(税抜)]],直接人件費役社[[#This Row],[従事時間
(A)]]*直接人件費役社[[#This Row],[単価(B)
(税抜)]])</f>
        <v>0</v>
      </c>
      <c r="J13" s="72" t="str">
        <f>IF(OR(AND(直接人件費役社[[#This Row],[従事者氏名]]="",直接人件費役社[[#This Row],[所属部門]]="",直接人件費役社[[#This Row],[従事内容]]="",直接人件費役社[[#This Row],[従事時間
(A)]]="",直接人件費役社[[#This Row],[単価(B)
(税抜)]]="",直接人件費役社[[#This Row],[雇用形態]]=""),
          AND(直接人件費役社[[#This Row],[従事者氏名]]&lt;&gt;"",直接人件費役社[[#This Row],[所属部門]]&lt;&gt;"",直接人件費役社[[#This Row],[従事内容]]&lt;&gt;"",直接人件費役社[[#This Row],[従事時間
(A)]]&lt;&gt;"",直接人件費役社[[#This Row],[単価(B)
(税抜)]]&lt;&gt;"",直接人件費役社[[#This Row],[雇用形態]]&lt;&gt;"")),
    "",
    "←全ての項目を入力してください。")</f>
        <v/>
      </c>
    </row>
    <row r="14" spans="1:45" ht="34.049999999999997" customHeight="1" thickBot="1" x14ac:dyDescent="0.5">
      <c r="A14" s="93">
        <f>ROW()-ROW(直接人件費役社[[#Headers],[番号]])</f>
        <v>10</v>
      </c>
      <c r="B14" s="263"/>
      <c r="C14" s="264"/>
      <c r="D14" s="264"/>
      <c r="E14" s="264"/>
      <c r="F14" s="265"/>
      <c r="G14" s="266"/>
      <c r="H14" s="71">
        <f>直接人件費役社[[#This Row],[助成対象経費
(A)×(B)]]*1</f>
        <v>0</v>
      </c>
      <c r="I14" s="71">
        <f>IF(直接人件費役社[[#This Row],[従事時間
(A)]]&gt;2700,2700*直接人件費役社[[#This Row],[単価(B)
(税抜)]],直接人件費役社[[#This Row],[従事時間
(A)]]*直接人件費役社[[#This Row],[単価(B)
(税抜)]])</f>
        <v>0</v>
      </c>
      <c r="J14" s="72" t="str">
        <f>IF(OR(AND(直接人件費役社[[#This Row],[従事者氏名]]="",直接人件費役社[[#This Row],[所属部門]]="",直接人件費役社[[#This Row],[従事内容]]="",直接人件費役社[[#This Row],[従事時間
(A)]]="",直接人件費役社[[#This Row],[単価(B)
(税抜)]]="",直接人件費役社[[#This Row],[雇用形態]]=""),
          AND(直接人件費役社[[#This Row],[従事者氏名]]&lt;&gt;"",直接人件費役社[[#This Row],[所属部門]]&lt;&gt;"",直接人件費役社[[#This Row],[従事内容]]&lt;&gt;"",直接人件費役社[[#This Row],[従事時間
(A)]]&lt;&gt;"",直接人件費役社[[#This Row],[単価(B)
(税抜)]]&lt;&gt;"",直接人件費役社[[#This Row],[雇用形態]]&lt;&gt;"")),
    "",
    "←全ての項目を入力してください。")</f>
        <v/>
      </c>
    </row>
    <row r="15" spans="1:45" ht="34.049999999999997" customHeight="1" x14ac:dyDescent="0.45">
      <c r="A15" s="73"/>
      <c r="B15" s="257"/>
      <c r="C15" s="257"/>
      <c r="D15" s="257"/>
      <c r="E15" s="257"/>
      <c r="F15" s="257"/>
      <c r="G15" s="258" t="s">
        <v>69</v>
      </c>
      <c r="H15" s="74">
        <f>SUBTOTAL(109,直接人件費役社[助成事業に
要する経費])</f>
        <v>0</v>
      </c>
      <c r="I15" s="75">
        <f>SUBTOTAL(109,直接人件費役社[助成対象経費
(A)×(B)])</f>
        <v>0</v>
      </c>
      <c r="J15" s="16"/>
      <c r="K15" s="154"/>
      <c r="L15" s="155"/>
    </row>
    <row r="17" spans="1:12" ht="28.5" customHeight="1" x14ac:dyDescent="0.45">
      <c r="A17" s="83" t="s">
        <v>202</v>
      </c>
      <c r="I17" s="77" t="s">
        <v>32</v>
      </c>
    </row>
    <row r="18" spans="1:12" ht="36.6" thickBot="1" x14ac:dyDescent="0.5">
      <c r="A18" s="84" t="s">
        <v>166</v>
      </c>
      <c r="B18" s="270" t="s">
        <v>157</v>
      </c>
      <c r="C18" s="270" t="s">
        <v>160</v>
      </c>
      <c r="D18" s="270" t="s">
        <v>194</v>
      </c>
      <c r="E18" s="270" t="s">
        <v>193</v>
      </c>
      <c r="F18" s="85" t="s">
        <v>196</v>
      </c>
      <c r="G18" s="85" t="s">
        <v>195</v>
      </c>
      <c r="H18" s="85" t="s">
        <v>163</v>
      </c>
      <c r="I18" s="89" t="s">
        <v>164</v>
      </c>
      <c r="J18" s="94"/>
      <c r="K18" s="157" t="s">
        <v>214</v>
      </c>
      <c r="L18" s="157" t="s">
        <v>215</v>
      </c>
    </row>
    <row r="19" spans="1:12" ht="34.5" customHeight="1" x14ac:dyDescent="0.45">
      <c r="A19" s="267">
        <f>ROW()-ROW(直接人件費ﾊﾟｱ[[#Headers],[番号]])</f>
        <v>1</v>
      </c>
      <c r="B19" s="273"/>
      <c r="C19" s="274"/>
      <c r="D19" s="274"/>
      <c r="E19" s="275"/>
      <c r="F19" s="268">
        <f>IF(IF(直接人件費ﾊﾟｱ[[#This Row],[従事時間/日
(A)]]&gt;8,8*直接人件費ﾊﾟｱ[[#This Row],[時給単価(B)]],直接人件費ﾊﾟｱ[[#This Row],[従事時間/日
(A)]]*直接人件費ﾊﾟｱ[[#This Row],[時給単価(B)]])&gt;10000,10000,IF(直接人件費ﾊﾟｱ[[#This Row],[従事時間/日
(A)]]&gt;8,8*直接人件費ﾊﾟｱ[[#This Row],[時給単価(B)]],直接人件費ﾊﾟｱ[[#This Row],[従事時間/日
(A)]]*直接人件費ﾊﾟｱ[[#This Row],[時給単価(B)]]))</f>
        <v>0</v>
      </c>
      <c r="G19" s="87"/>
      <c r="H19" s="88">
        <f>直接人件費ﾊﾟｱ[[#This Row],[助成対象経費
(A)×(B)]]</f>
        <v>0</v>
      </c>
      <c r="I19" s="90">
        <f>直接人件費ﾊﾟｱ[[#This Row],[日額]]*直接人件費ﾊﾟｱ[[#This Row],[日数]]</f>
        <v>0</v>
      </c>
      <c r="J19" s="95"/>
      <c r="K19" s="142"/>
      <c r="L19" s="142"/>
    </row>
    <row r="20" spans="1:12" ht="34.5" customHeight="1" x14ac:dyDescent="0.45">
      <c r="A20" s="267">
        <f>ROW()-ROW(直接人件費ﾊﾟｱ[[#Headers],[番号]])</f>
        <v>2</v>
      </c>
      <c r="B20" s="276"/>
      <c r="C20" s="86"/>
      <c r="D20" s="86"/>
      <c r="E20" s="277"/>
      <c r="F20" s="268">
        <f>IF(IF(直接人件費ﾊﾟｱ[[#This Row],[従事時間/日
(A)]]&gt;8,8*直接人件費ﾊﾟｱ[[#This Row],[時給単価(B)]],直接人件費ﾊﾟｱ[[#This Row],[従事時間/日
(A)]]*直接人件費ﾊﾟｱ[[#This Row],[時給単価(B)]])&gt;10000,10000,IF(直接人件費ﾊﾟｱ[[#This Row],[従事時間/日
(A)]]&gt;8,8*直接人件費ﾊﾟｱ[[#This Row],[時給単価(B)]],直接人件費ﾊﾟｱ[[#This Row],[従事時間/日
(A)]]*直接人件費ﾊﾟｱ[[#This Row],[時給単価(B)]]))</f>
        <v>0</v>
      </c>
      <c r="G20" s="87"/>
      <c r="H20" s="88">
        <f>直接人件費ﾊﾟｱ[[#This Row],[助成対象経費
(A)×(B)]]</f>
        <v>0</v>
      </c>
      <c r="I20" s="90">
        <f>直接人件費ﾊﾟｱ[[#This Row],[日額]]*直接人件費ﾊﾟｱ[[#This Row],[日数]]</f>
        <v>0</v>
      </c>
      <c r="J20" s="95"/>
      <c r="K20" s="142"/>
      <c r="L20" s="142"/>
    </row>
    <row r="21" spans="1:12" ht="34.5" customHeight="1" x14ac:dyDescent="0.45">
      <c r="A21" s="267">
        <f>ROW()-ROW(直接人件費ﾊﾟｱ[[#Headers],[番号]])</f>
        <v>3</v>
      </c>
      <c r="B21" s="276"/>
      <c r="C21" s="86"/>
      <c r="D21" s="86"/>
      <c r="E21" s="277"/>
      <c r="F21" s="268">
        <f>IF(IF(直接人件費ﾊﾟｱ[[#This Row],[従事時間/日
(A)]]&gt;8,8*直接人件費ﾊﾟｱ[[#This Row],[時給単価(B)]],直接人件費ﾊﾟｱ[[#This Row],[従事時間/日
(A)]]*直接人件費ﾊﾟｱ[[#This Row],[時給単価(B)]])&gt;10000,10000,IF(直接人件費ﾊﾟｱ[[#This Row],[従事時間/日
(A)]]&gt;8,8*直接人件費ﾊﾟｱ[[#This Row],[時給単価(B)]],直接人件費ﾊﾟｱ[[#This Row],[従事時間/日
(A)]]*直接人件費ﾊﾟｱ[[#This Row],[時給単価(B)]]))</f>
        <v>0</v>
      </c>
      <c r="G21" s="87"/>
      <c r="H21" s="88">
        <f>直接人件費ﾊﾟｱ[[#This Row],[助成対象経費
(A)×(B)]]</f>
        <v>0</v>
      </c>
      <c r="I21" s="90">
        <f>直接人件費ﾊﾟｱ[[#This Row],[日額]]*直接人件費ﾊﾟｱ[[#This Row],[日数]]</f>
        <v>0</v>
      </c>
      <c r="J21" s="95"/>
      <c r="K21" s="142"/>
      <c r="L21" s="142"/>
    </row>
    <row r="22" spans="1:12" ht="34.5" customHeight="1" x14ac:dyDescent="0.45">
      <c r="A22" s="267">
        <f>ROW()-ROW(直接人件費ﾊﾟｱ[[#Headers],[番号]])</f>
        <v>4</v>
      </c>
      <c r="B22" s="276"/>
      <c r="C22" s="86"/>
      <c r="D22" s="86"/>
      <c r="E22" s="277"/>
      <c r="F22" s="268">
        <f>IF(IF(直接人件費ﾊﾟｱ[[#This Row],[従事時間/日
(A)]]&gt;8,8*直接人件費ﾊﾟｱ[[#This Row],[時給単価(B)]],直接人件費ﾊﾟｱ[[#This Row],[従事時間/日
(A)]]*直接人件費ﾊﾟｱ[[#This Row],[時給単価(B)]])&gt;10000,10000,IF(直接人件費ﾊﾟｱ[[#This Row],[従事時間/日
(A)]]&gt;8,8*直接人件費ﾊﾟｱ[[#This Row],[時給単価(B)]],直接人件費ﾊﾟｱ[[#This Row],[従事時間/日
(A)]]*直接人件費ﾊﾟｱ[[#This Row],[時給単価(B)]]))</f>
        <v>0</v>
      </c>
      <c r="G22" s="87"/>
      <c r="H22" s="88">
        <f>直接人件費ﾊﾟｱ[[#This Row],[助成対象経費
(A)×(B)]]</f>
        <v>0</v>
      </c>
      <c r="I22" s="90">
        <f>直接人件費ﾊﾟｱ[[#This Row],[日額]]*直接人件費ﾊﾟｱ[[#This Row],[日数]]</f>
        <v>0</v>
      </c>
      <c r="J22" s="95"/>
      <c r="K22" s="142"/>
      <c r="L22" s="142"/>
    </row>
    <row r="23" spans="1:12" ht="34.5" customHeight="1" x14ac:dyDescent="0.45">
      <c r="A23" s="267">
        <f>ROW()-ROW(直接人件費ﾊﾟｱ[[#Headers],[番号]])</f>
        <v>5</v>
      </c>
      <c r="B23" s="276"/>
      <c r="C23" s="86"/>
      <c r="D23" s="86"/>
      <c r="E23" s="277"/>
      <c r="F23" s="268">
        <f>IF(IF(直接人件費ﾊﾟｱ[[#This Row],[従事時間/日
(A)]]&gt;8,8*直接人件費ﾊﾟｱ[[#This Row],[時給単価(B)]],直接人件費ﾊﾟｱ[[#This Row],[従事時間/日
(A)]]*直接人件費ﾊﾟｱ[[#This Row],[時給単価(B)]])&gt;10000,10000,IF(直接人件費ﾊﾟｱ[[#This Row],[従事時間/日
(A)]]&gt;8,8*直接人件費ﾊﾟｱ[[#This Row],[時給単価(B)]],直接人件費ﾊﾟｱ[[#This Row],[従事時間/日
(A)]]*直接人件費ﾊﾟｱ[[#This Row],[時給単価(B)]]))</f>
        <v>0</v>
      </c>
      <c r="G23" s="87"/>
      <c r="H23" s="88">
        <f>直接人件費ﾊﾟｱ[[#This Row],[助成対象経費
(A)×(B)]]</f>
        <v>0</v>
      </c>
      <c r="I23" s="90">
        <f>直接人件費ﾊﾟｱ[[#This Row],[日額]]*直接人件費ﾊﾟｱ[[#This Row],[日数]]</f>
        <v>0</v>
      </c>
      <c r="J23" s="95"/>
      <c r="K23" s="142"/>
      <c r="L23" s="142"/>
    </row>
    <row r="24" spans="1:12" ht="34.5" customHeight="1" x14ac:dyDescent="0.45">
      <c r="A24" s="267">
        <f>ROW()-ROW(直接人件費ﾊﾟｱ[[#Headers],[番号]])</f>
        <v>6</v>
      </c>
      <c r="B24" s="276"/>
      <c r="C24" s="86"/>
      <c r="D24" s="86"/>
      <c r="E24" s="277"/>
      <c r="F24" s="268">
        <f>IF(IF(直接人件費ﾊﾟｱ[[#This Row],[従事時間/日
(A)]]&gt;8,8*直接人件費ﾊﾟｱ[[#This Row],[時給単価(B)]],直接人件費ﾊﾟｱ[[#This Row],[従事時間/日
(A)]]*直接人件費ﾊﾟｱ[[#This Row],[時給単価(B)]])&gt;10000,10000,IF(直接人件費ﾊﾟｱ[[#This Row],[従事時間/日
(A)]]&gt;8,8*直接人件費ﾊﾟｱ[[#This Row],[時給単価(B)]],直接人件費ﾊﾟｱ[[#This Row],[従事時間/日
(A)]]*直接人件費ﾊﾟｱ[[#This Row],[時給単価(B)]]))</f>
        <v>0</v>
      </c>
      <c r="G24" s="87"/>
      <c r="H24" s="88">
        <f>直接人件費ﾊﾟｱ[[#This Row],[助成対象経費
(A)×(B)]]</f>
        <v>0</v>
      </c>
      <c r="I24" s="90">
        <f>直接人件費ﾊﾟｱ[[#This Row],[日額]]*直接人件費ﾊﾟｱ[[#This Row],[日数]]</f>
        <v>0</v>
      </c>
      <c r="J24" s="95"/>
      <c r="K24" s="142"/>
      <c r="L24" s="142"/>
    </row>
    <row r="25" spans="1:12" ht="34.5" customHeight="1" x14ac:dyDescent="0.45">
      <c r="A25" s="267">
        <f>ROW()-ROW(直接人件費ﾊﾟｱ[[#Headers],[番号]])</f>
        <v>7</v>
      </c>
      <c r="B25" s="276"/>
      <c r="C25" s="86"/>
      <c r="D25" s="86"/>
      <c r="E25" s="277"/>
      <c r="F25" s="268">
        <f>IF(IF(直接人件費ﾊﾟｱ[[#This Row],[従事時間/日
(A)]]&gt;8,8*直接人件費ﾊﾟｱ[[#This Row],[時給単価(B)]],直接人件費ﾊﾟｱ[[#This Row],[従事時間/日
(A)]]*直接人件費ﾊﾟｱ[[#This Row],[時給単価(B)]])&gt;10000,10000,IF(直接人件費ﾊﾟｱ[[#This Row],[従事時間/日
(A)]]&gt;8,8*直接人件費ﾊﾟｱ[[#This Row],[時給単価(B)]],直接人件費ﾊﾟｱ[[#This Row],[従事時間/日
(A)]]*直接人件費ﾊﾟｱ[[#This Row],[時給単価(B)]]))</f>
        <v>0</v>
      </c>
      <c r="G25" s="87"/>
      <c r="H25" s="88">
        <f>直接人件費ﾊﾟｱ[[#This Row],[助成対象経費
(A)×(B)]]</f>
        <v>0</v>
      </c>
      <c r="I25" s="90">
        <f>直接人件費ﾊﾟｱ[[#This Row],[日額]]*直接人件費ﾊﾟｱ[[#This Row],[日数]]</f>
        <v>0</v>
      </c>
      <c r="J25" s="95"/>
      <c r="K25" s="142"/>
      <c r="L25" s="142"/>
    </row>
    <row r="26" spans="1:12" ht="34.5" customHeight="1" x14ac:dyDescent="0.45">
      <c r="A26" s="267">
        <f>ROW()-ROW(直接人件費ﾊﾟｱ[[#Headers],[番号]])</f>
        <v>8</v>
      </c>
      <c r="B26" s="276"/>
      <c r="C26" s="86"/>
      <c r="D26" s="86"/>
      <c r="E26" s="277"/>
      <c r="F26" s="268">
        <f>IF(IF(直接人件費ﾊﾟｱ[[#This Row],[従事時間/日
(A)]]&gt;8,8*直接人件費ﾊﾟｱ[[#This Row],[時給単価(B)]],直接人件費ﾊﾟｱ[[#This Row],[従事時間/日
(A)]]*直接人件費ﾊﾟｱ[[#This Row],[時給単価(B)]])&gt;10000,10000,IF(直接人件費ﾊﾟｱ[[#This Row],[従事時間/日
(A)]]&gt;8,8*直接人件費ﾊﾟｱ[[#This Row],[時給単価(B)]],直接人件費ﾊﾟｱ[[#This Row],[従事時間/日
(A)]]*直接人件費ﾊﾟｱ[[#This Row],[時給単価(B)]]))</f>
        <v>0</v>
      </c>
      <c r="G26" s="87"/>
      <c r="H26" s="88">
        <f>直接人件費ﾊﾟｱ[[#This Row],[助成対象経費
(A)×(B)]]</f>
        <v>0</v>
      </c>
      <c r="I26" s="90">
        <f>直接人件費ﾊﾟｱ[[#This Row],[日額]]*直接人件費ﾊﾟｱ[[#This Row],[日数]]</f>
        <v>0</v>
      </c>
      <c r="J26" s="95"/>
      <c r="K26" s="142"/>
      <c r="L26" s="142"/>
    </row>
    <row r="27" spans="1:12" ht="34.5" customHeight="1" x14ac:dyDescent="0.45">
      <c r="A27" s="267">
        <f>ROW()-ROW(直接人件費ﾊﾟｱ[[#Headers],[番号]])</f>
        <v>9</v>
      </c>
      <c r="B27" s="276"/>
      <c r="C27" s="86"/>
      <c r="D27" s="86"/>
      <c r="E27" s="277"/>
      <c r="F27" s="268">
        <f>IF(IF(直接人件費ﾊﾟｱ[[#This Row],[従事時間/日
(A)]]&gt;8,8*直接人件費ﾊﾟｱ[[#This Row],[時給単価(B)]],直接人件費ﾊﾟｱ[[#This Row],[従事時間/日
(A)]]*直接人件費ﾊﾟｱ[[#This Row],[時給単価(B)]])&gt;10000,10000,IF(直接人件費ﾊﾟｱ[[#This Row],[従事時間/日
(A)]]&gt;8,8*直接人件費ﾊﾟｱ[[#This Row],[時給単価(B)]],直接人件費ﾊﾟｱ[[#This Row],[従事時間/日
(A)]]*直接人件費ﾊﾟｱ[[#This Row],[時給単価(B)]]))</f>
        <v>0</v>
      </c>
      <c r="G27" s="87"/>
      <c r="H27" s="88">
        <f>直接人件費ﾊﾟｱ[[#This Row],[助成対象経費
(A)×(B)]]</f>
        <v>0</v>
      </c>
      <c r="I27" s="90">
        <f>直接人件費ﾊﾟｱ[[#This Row],[日額]]*直接人件費ﾊﾟｱ[[#This Row],[日数]]</f>
        <v>0</v>
      </c>
      <c r="J27" s="95"/>
      <c r="K27" s="142"/>
      <c r="L27" s="142"/>
    </row>
    <row r="28" spans="1:12" ht="34.5" customHeight="1" thickBot="1" x14ac:dyDescent="0.5">
      <c r="A28" s="267">
        <f>ROW()-ROW(直接人件費ﾊﾟｱ[[#Headers],[番号]])</f>
        <v>10</v>
      </c>
      <c r="B28" s="278"/>
      <c r="C28" s="279"/>
      <c r="D28" s="279"/>
      <c r="E28" s="280"/>
      <c r="F28" s="269">
        <f>IF(IF(直接人件費ﾊﾟｱ[[#This Row],[従事時間/日
(A)]]&gt;8,8*直接人件費ﾊﾟｱ[[#This Row],[時給単価(B)]],直接人件費ﾊﾟｱ[[#This Row],[従事時間/日
(A)]]*直接人件費ﾊﾟｱ[[#This Row],[時給単価(B)]])&gt;10000,10000,IF(直接人件費ﾊﾟｱ[[#This Row],[従事時間/日
(A)]]&gt;8,8*直接人件費ﾊﾟｱ[[#This Row],[時給単価(B)]],直接人件費ﾊﾟｱ[[#This Row],[従事時間/日
(A)]]*直接人件費ﾊﾟｱ[[#This Row],[時給単価(B)]]))</f>
        <v>0</v>
      </c>
      <c r="G28" s="102"/>
      <c r="H28" s="88">
        <f>直接人件費ﾊﾟｱ[[#This Row],[助成対象経費
(A)×(B)]]</f>
        <v>0</v>
      </c>
      <c r="I28" s="90">
        <f>直接人件費ﾊﾟｱ[[#This Row],[日額]]*直接人件費ﾊﾟｱ[[#This Row],[日数]]</f>
        <v>0</v>
      </c>
      <c r="J28" s="95"/>
      <c r="K28" s="142"/>
      <c r="L28" s="142"/>
    </row>
    <row r="29" spans="1:12" ht="34.5" customHeight="1" x14ac:dyDescent="0.45">
      <c r="A29" s="100"/>
      <c r="B29" s="271"/>
      <c r="C29" s="272"/>
      <c r="D29" s="272"/>
      <c r="E29" s="272"/>
      <c r="F29" s="103"/>
      <c r="G29" s="97" t="s">
        <v>69</v>
      </c>
      <c r="H29" s="101">
        <f>SUBTOTAL(109,H19:H28)</f>
        <v>0</v>
      </c>
      <c r="I29" s="91">
        <f>SUBTOTAL(109,I19:I28)</f>
        <v>0</v>
      </c>
      <c r="J29" s="96"/>
      <c r="K29" s="158"/>
      <c r="L29" s="158"/>
    </row>
  </sheetData>
  <mergeCells count="2">
    <mergeCell ref="I2:P2"/>
    <mergeCell ref="A2:E2"/>
  </mergeCells>
  <phoneticPr fontId="3"/>
  <dataValidations disablePrompts="1" count="7">
    <dataValidation allowBlank="1" showInputMessage="1" showErrorMessage="1" prompt="資料・情報収集、経理事務等、直接関係ない業務に係る内容は計上できません" sqref="C19:C28 E5:E14"/>
    <dataValidation type="list" allowBlank="1" showInputMessage="1" showErrorMessage="1" sqref="D5:D14">
      <formula1>"役員,社員"</formula1>
    </dataValidation>
    <dataValidation allowBlank="1" showInputMessage="1" showErrorMessage="1" prompt="対象となるのは役員、社員など直接雇用されている方です。_x000a_雇用保険被保険者ではない方は対象になりません。" sqref="B5:B14"/>
    <dataValidation type="custom" allowBlank="1" showInputMessage="1" showErrorMessage="1" sqref="J5:J14">
      <formula1>ISERROR(FIND(CHAR(10),J5))</formula1>
    </dataValidation>
    <dataValidation allowBlank="1" showInputMessage="1" showErrorMessage="1" prompt="計上できる上限は、一人につき日８時間・月150時間。_x000a_SU型の助成期間内では最大2,700時間、SB型では900時間。" sqref="D19:D28 F5:F14"/>
    <dataValidation allowBlank="1" showInputMessage="1" showErrorMessage="1" prompt="契約上の時給単価を入力してください。日額は自動計算されます（上限10,000円/日）。" sqref="E19:E28"/>
    <dataValidation allowBlank="1" showErrorMessage="1" sqref="B19:B28"/>
  </dataValidations>
  <pageMargins left="0.7" right="0.7" top="0.75" bottom="0.75" header="0.3" footer="0.3"/>
  <tableParts count="2">
    <tablePart r:id="rId1"/>
    <tablePart r:id="rId2"/>
  </tableParts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prompt="人件費単価表に基づく単価を選択すること。">
          <x14:formula1>
            <xm:f>人件費単価表!$B$2:$B$25</xm:f>
          </x14:formula1>
          <xm:sqref>G6:G14</xm:sqref>
        </x14:dataValidation>
        <x14:dataValidation type="list" allowBlank="1" showInputMessage="1" showErrorMessage="1" prompt="人件費単価表に基づく単価を選択すること。">
          <x14:formula1>
            <xm:f>[plana株式会社_顧客獲得実践支援助成事業申請書【SB型】.xlsx]人件費単価表!#REF!</xm:f>
          </x14:formula1>
          <xm:sqref>G5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workbookViewId="0">
      <selection activeCell="H12" sqref="H12"/>
    </sheetView>
  </sheetViews>
  <sheetFormatPr defaultRowHeight="18" x14ac:dyDescent="0.45"/>
  <cols>
    <col min="1" max="1" width="22.796875" style="92" customWidth="1"/>
    <col min="2" max="2" width="26.19921875" style="92" customWidth="1"/>
  </cols>
  <sheetData>
    <row r="1" spans="1:2" x14ac:dyDescent="0.45">
      <c r="A1" s="107" t="s">
        <v>167</v>
      </c>
      <c r="B1" s="108" t="s">
        <v>168</v>
      </c>
    </row>
    <row r="2" spans="1:2" x14ac:dyDescent="0.45">
      <c r="A2" s="109" t="s">
        <v>169</v>
      </c>
      <c r="B2" s="104">
        <v>1160</v>
      </c>
    </row>
    <row r="3" spans="1:2" x14ac:dyDescent="0.45">
      <c r="A3" s="109" t="s">
        <v>170</v>
      </c>
      <c r="B3" s="104">
        <v>1220</v>
      </c>
    </row>
    <row r="4" spans="1:2" x14ac:dyDescent="0.45">
      <c r="A4" s="109" t="s">
        <v>171</v>
      </c>
      <c r="B4" s="104">
        <v>1310</v>
      </c>
    </row>
    <row r="5" spans="1:2" x14ac:dyDescent="0.45">
      <c r="A5" s="109" t="s">
        <v>172</v>
      </c>
      <c r="B5" s="104">
        <v>1390</v>
      </c>
    </row>
    <row r="6" spans="1:2" x14ac:dyDescent="0.45">
      <c r="A6" s="109" t="s">
        <v>173</v>
      </c>
      <c r="B6" s="104">
        <v>1470</v>
      </c>
    </row>
    <row r="7" spans="1:2" x14ac:dyDescent="0.45">
      <c r="A7" s="109" t="s">
        <v>174</v>
      </c>
      <c r="B7" s="104">
        <v>1550</v>
      </c>
    </row>
    <row r="8" spans="1:2" x14ac:dyDescent="0.45">
      <c r="A8" s="109" t="s">
        <v>175</v>
      </c>
      <c r="B8" s="104">
        <v>1630</v>
      </c>
    </row>
    <row r="9" spans="1:2" x14ac:dyDescent="0.45">
      <c r="A9" s="109" t="s">
        <v>176</v>
      </c>
      <c r="B9" s="104">
        <v>1800</v>
      </c>
    </row>
    <row r="10" spans="1:2" x14ac:dyDescent="0.45">
      <c r="A10" s="109" t="s">
        <v>177</v>
      </c>
      <c r="B10" s="104">
        <v>1960</v>
      </c>
    </row>
    <row r="11" spans="1:2" x14ac:dyDescent="0.45">
      <c r="A11" s="109" t="s">
        <v>178</v>
      </c>
      <c r="B11" s="104">
        <v>2130</v>
      </c>
    </row>
    <row r="12" spans="1:2" x14ac:dyDescent="0.45">
      <c r="A12" s="109" t="s">
        <v>179</v>
      </c>
      <c r="B12" s="104">
        <v>2290</v>
      </c>
    </row>
    <row r="13" spans="1:2" x14ac:dyDescent="0.45">
      <c r="A13" s="109" t="s">
        <v>180</v>
      </c>
      <c r="B13" s="104">
        <v>2450</v>
      </c>
    </row>
    <row r="14" spans="1:2" x14ac:dyDescent="0.45">
      <c r="A14" s="109" t="s">
        <v>181</v>
      </c>
      <c r="B14" s="104">
        <v>2620</v>
      </c>
    </row>
    <row r="15" spans="1:2" x14ac:dyDescent="0.45">
      <c r="A15" s="109" t="s">
        <v>182</v>
      </c>
      <c r="B15" s="104">
        <v>2780</v>
      </c>
    </row>
    <row r="16" spans="1:2" x14ac:dyDescent="0.45">
      <c r="A16" s="109" t="s">
        <v>183</v>
      </c>
      <c r="B16" s="104">
        <v>2950</v>
      </c>
    </row>
    <row r="17" spans="1:2" x14ac:dyDescent="0.45">
      <c r="A17" s="109" t="s">
        <v>184</v>
      </c>
      <c r="B17" s="104">
        <v>3110</v>
      </c>
    </row>
    <row r="18" spans="1:2" x14ac:dyDescent="0.45">
      <c r="A18" s="109" t="s">
        <v>185</v>
      </c>
      <c r="B18" s="104">
        <v>3360</v>
      </c>
    </row>
    <row r="19" spans="1:2" x14ac:dyDescent="0.45">
      <c r="A19" s="109" t="s">
        <v>186</v>
      </c>
      <c r="B19" s="104">
        <v>3600</v>
      </c>
    </row>
    <row r="20" spans="1:2" x14ac:dyDescent="0.45">
      <c r="A20" s="109" t="s">
        <v>187</v>
      </c>
      <c r="B20" s="104">
        <v>3850</v>
      </c>
    </row>
    <row r="21" spans="1:2" x14ac:dyDescent="0.45">
      <c r="A21" s="109" t="s">
        <v>188</v>
      </c>
      <c r="B21" s="104">
        <v>4090</v>
      </c>
    </row>
    <row r="22" spans="1:2" x14ac:dyDescent="0.45">
      <c r="A22" s="109" t="s">
        <v>189</v>
      </c>
      <c r="B22" s="104">
        <v>4340</v>
      </c>
    </row>
    <row r="23" spans="1:2" x14ac:dyDescent="0.45">
      <c r="A23" s="109" t="s">
        <v>190</v>
      </c>
      <c r="B23" s="104">
        <v>4580</v>
      </c>
    </row>
    <row r="24" spans="1:2" x14ac:dyDescent="0.45">
      <c r="A24" s="109" t="s">
        <v>191</v>
      </c>
      <c r="B24" s="105">
        <v>4830</v>
      </c>
    </row>
    <row r="25" spans="1:2" ht="18.600000000000001" thickBot="1" x14ac:dyDescent="0.5">
      <c r="A25" s="110" t="s">
        <v>192</v>
      </c>
      <c r="B25" s="106">
        <v>5080</v>
      </c>
    </row>
  </sheetData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view="pageBreakPreview" zoomScale="70" zoomScaleNormal="100" zoomScaleSheetLayoutView="70" workbookViewId="0">
      <selection activeCell="E23" sqref="E23"/>
    </sheetView>
  </sheetViews>
  <sheetFormatPr defaultRowHeight="18" x14ac:dyDescent="0.45"/>
  <cols>
    <col min="1" max="1" width="3.296875" customWidth="1"/>
    <col min="2" max="2" width="6.09765625" customWidth="1"/>
    <col min="3" max="3" width="24.09765625" bestFit="1" customWidth="1"/>
    <col min="4" max="5" width="24.09765625" customWidth="1"/>
    <col min="6" max="6" width="24.69921875" customWidth="1"/>
    <col min="7" max="7" width="23.69921875" customWidth="1"/>
    <col min="8" max="8" width="17.296875" customWidth="1"/>
  </cols>
  <sheetData>
    <row r="1" spans="1:8" ht="22.2" x14ac:dyDescent="0.45">
      <c r="A1" s="99" t="s">
        <v>228</v>
      </c>
    </row>
    <row r="3" spans="1:8" ht="20.399999999999999" thickBot="1" x14ac:dyDescent="0.5">
      <c r="A3" s="22" t="s">
        <v>208</v>
      </c>
      <c r="H3" s="4" t="s">
        <v>26</v>
      </c>
    </row>
    <row r="4" spans="1:8" ht="66.599999999999994" customHeight="1" x14ac:dyDescent="0.45">
      <c r="B4" s="320" t="s">
        <v>12</v>
      </c>
      <c r="C4" s="321"/>
      <c r="D4" s="184" t="s">
        <v>230</v>
      </c>
      <c r="E4" s="159" t="s">
        <v>21</v>
      </c>
      <c r="F4" s="5" t="s">
        <v>22</v>
      </c>
      <c r="G4" s="5" t="s">
        <v>200</v>
      </c>
      <c r="H4" s="327" t="s">
        <v>25</v>
      </c>
    </row>
    <row r="5" spans="1:8" ht="36" x14ac:dyDescent="0.45">
      <c r="B5" s="320"/>
      <c r="C5" s="321"/>
      <c r="D5" s="185" t="s">
        <v>231</v>
      </c>
      <c r="E5" s="159" t="s">
        <v>23</v>
      </c>
      <c r="F5" s="5" t="s">
        <v>24</v>
      </c>
      <c r="G5" s="5" t="s">
        <v>27</v>
      </c>
      <c r="H5" s="328"/>
    </row>
    <row r="6" spans="1:8" ht="35.549999999999997" customHeight="1" x14ac:dyDescent="0.45">
      <c r="B6" s="320" t="s">
        <v>13</v>
      </c>
      <c r="C6" s="321"/>
      <c r="D6" s="281"/>
      <c r="E6" s="160">
        <f>仮説検証費[[#Totals],[助成事業に
要する経費
（税込）]]</f>
        <v>0</v>
      </c>
      <c r="F6" s="112">
        <f>仮説検証費[[#Totals],[助成対象経費
(A)×(B)
（税抜）]]</f>
        <v>0</v>
      </c>
      <c r="G6" s="112">
        <f>ROUNDDOWN(F6*1/2,-3)</f>
        <v>0</v>
      </c>
      <c r="H6" s="113"/>
    </row>
    <row r="7" spans="1:8" ht="35.549999999999997" customHeight="1" x14ac:dyDescent="0.45">
      <c r="B7" s="320" t="s">
        <v>14</v>
      </c>
      <c r="C7" s="321" t="s">
        <v>14</v>
      </c>
      <c r="D7" s="281"/>
      <c r="E7" s="160">
        <f>設備等導入費[[#Totals],[助成事業に
要する経費
（税込）]]</f>
        <v>0</v>
      </c>
      <c r="F7" s="112">
        <f>設備等導入費[[#Totals],[助成対象経費
(B)×ﾘｰｽ月数×(A)
（税抜）]]</f>
        <v>0</v>
      </c>
      <c r="G7" s="112">
        <f t="shared" ref="G7:G13" si="0">ROUNDDOWN(F7*1/2,-3)</f>
        <v>0</v>
      </c>
      <c r="H7" s="113"/>
    </row>
    <row r="8" spans="1:8" ht="35.549999999999997" customHeight="1" x14ac:dyDescent="0.45">
      <c r="B8" s="320" t="s">
        <v>15</v>
      </c>
      <c r="C8" s="321" t="s">
        <v>15</v>
      </c>
      <c r="D8" s="281"/>
      <c r="E8" s="160">
        <f>テストマーケティング費[[#Totals],[助成事業に
要する経費
（税込）]]</f>
        <v>0</v>
      </c>
      <c r="F8" s="112">
        <f>テストマーケティング費[[#Totals],[助成対象経費
(B)×(A)
（税抜）]]</f>
        <v>0</v>
      </c>
      <c r="G8" s="112">
        <f t="shared" si="0"/>
        <v>0</v>
      </c>
      <c r="H8" s="113"/>
    </row>
    <row r="9" spans="1:8" ht="35.549999999999997" customHeight="1" x14ac:dyDescent="0.45">
      <c r="B9" s="320" t="s">
        <v>30</v>
      </c>
      <c r="C9" s="321" t="s">
        <v>16</v>
      </c>
      <c r="D9" s="281"/>
      <c r="E9" s="160">
        <f>委託外注費[[#Totals],[助成事業に
要する経費
（税込）]]</f>
        <v>0</v>
      </c>
      <c r="F9" s="112">
        <f>委託外注費[[#Totals],[助成対象経費
(A)×(B)
（税抜）]]</f>
        <v>0</v>
      </c>
      <c r="G9" s="112">
        <f t="shared" si="0"/>
        <v>0</v>
      </c>
      <c r="H9" s="113"/>
    </row>
    <row r="10" spans="1:8" ht="35.549999999999997" customHeight="1" x14ac:dyDescent="0.45">
      <c r="B10" s="320" t="s">
        <v>16</v>
      </c>
      <c r="C10" s="321" t="s">
        <v>17</v>
      </c>
      <c r="D10" s="281"/>
      <c r="E10" s="160">
        <f>原材料・副資材費[[#Totals],[助成事業に
要する経費
（税込）]]</f>
        <v>0</v>
      </c>
      <c r="F10" s="112">
        <f>原材料・副資材費[[#Totals],[助成対象経費
(A)×(B)
（税抜）]]</f>
        <v>0</v>
      </c>
      <c r="G10" s="112">
        <f t="shared" si="0"/>
        <v>0</v>
      </c>
      <c r="H10" s="113"/>
    </row>
    <row r="11" spans="1:8" ht="35.549999999999997" customHeight="1" x14ac:dyDescent="0.45">
      <c r="B11" s="320" t="s">
        <v>31</v>
      </c>
      <c r="C11" s="321" t="s">
        <v>18</v>
      </c>
      <c r="D11" s="281"/>
      <c r="E11" s="160">
        <f>展示会等参加費[[#Totals],[助成事業に
要する経費
（税込）]]</f>
        <v>0</v>
      </c>
      <c r="F11" s="112">
        <f>展示会等参加費[[#Totals],[助成
対象経費
(A)×(B)]]</f>
        <v>0</v>
      </c>
      <c r="G11" s="112">
        <f t="shared" si="0"/>
        <v>0</v>
      </c>
      <c r="H11" s="113"/>
    </row>
    <row r="12" spans="1:8" ht="35.549999999999997" customHeight="1" x14ac:dyDescent="0.45">
      <c r="B12" s="320" t="s">
        <v>18</v>
      </c>
      <c r="C12" s="321" t="s">
        <v>19</v>
      </c>
      <c r="D12" s="281"/>
      <c r="E12" s="160">
        <f>広告費[[#Totals],[助成事業に
要する経費
（税込）]]</f>
        <v>0</v>
      </c>
      <c r="F12" s="112">
        <f>広告費[[#Totals],[助成対象経費
(A)×(B)
（税抜）]]</f>
        <v>0</v>
      </c>
      <c r="G12" s="112">
        <f t="shared" si="0"/>
        <v>0</v>
      </c>
      <c r="H12" s="113"/>
    </row>
    <row r="13" spans="1:8" ht="35.549999999999997" customHeight="1" x14ac:dyDescent="0.45">
      <c r="B13" s="320" t="s">
        <v>19</v>
      </c>
      <c r="C13" s="321" t="s">
        <v>20</v>
      </c>
      <c r="D13" s="281"/>
      <c r="E13" s="160">
        <f>ECサイト出店[[#Totals],[助成事業に
要する経費
（税込）]]</f>
        <v>0</v>
      </c>
      <c r="F13" s="112">
        <f>ECサイト出店[[#Totals],[助成対象経費
（税抜）]]</f>
        <v>0</v>
      </c>
      <c r="G13" s="112">
        <f t="shared" si="0"/>
        <v>0</v>
      </c>
      <c r="H13" s="114"/>
    </row>
    <row r="14" spans="1:8" ht="35.549999999999997" customHeight="1" x14ac:dyDescent="0.45">
      <c r="B14" s="320" t="s">
        <v>20</v>
      </c>
      <c r="C14" s="321" t="s">
        <v>28</v>
      </c>
      <c r="D14" s="281"/>
      <c r="E14" s="160">
        <f>直接人件費役社[[#Totals],[助成事業に
要する経費]]+直接人件費!H29</f>
        <v>0</v>
      </c>
      <c r="F14" s="112">
        <f>直接人件費役社[[#Totals],[助成対象経費
(A)×(B)]]+直接人件費!I29</f>
        <v>0</v>
      </c>
      <c r="G14" s="112">
        <f>MIN(ROUNDDOWN(F14*1/2,-3),1000000)</f>
        <v>0</v>
      </c>
      <c r="H14" s="114" t="s">
        <v>197</v>
      </c>
    </row>
    <row r="15" spans="1:8" ht="35.549999999999997" customHeight="1" thickBot="1" x14ac:dyDescent="0.5">
      <c r="B15" s="320" t="s">
        <v>199</v>
      </c>
      <c r="C15" s="321"/>
      <c r="D15" s="186"/>
      <c r="E15" s="161"/>
      <c r="F15" s="322"/>
      <c r="G15" s="323"/>
      <c r="H15" s="324"/>
    </row>
    <row r="16" spans="1:8" ht="35.549999999999997" customHeight="1" thickBot="1" x14ac:dyDescent="0.5">
      <c r="B16" s="320" t="s">
        <v>198</v>
      </c>
      <c r="C16" s="321" t="s">
        <v>29</v>
      </c>
      <c r="D16" s="187">
        <f>IF(SUM(D6:D14)&gt;3000000,3000000,SUM(D6:D14))</f>
        <v>0</v>
      </c>
      <c r="E16" s="283">
        <f>SUM(E6:E15)</f>
        <v>0</v>
      </c>
      <c r="F16" s="300">
        <f t="shared" ref="F16" si="1">SUM(F6:F14)</f>
        <v>0</v>
      </c>
      <c r="G16" s="302">
        <f>IF(SUM(G6:G14)&gt;3000000,3000000,SUM(G6:G14))</f>
        <v>0</v>
      </c>
      <c r="H16" s="301"/>
    </row>
    <row r="18" spans="1:8" ht="19.8" x14ac:dyDescent="0.45">
      <c r="A18" s="111"/>
      <c r="B18" s="117"/>
      <c r="C18" s="122"/>
      <c r="D18" s="122"/>
      <c r="E18" s="117"/>
      <c r="F18" s="117"/>
      <c r="G18" s="123"/>
      <c r="H18" s="117"/>
    </row>
    <row r="19" spans="1:8" ht="34.049999999999997" customHeight="1" x14ac:dyDescent="0.45">
      <c r="A19" s="117"/>
      <c r="B19" s="124"/>
      <c r="C19" s="125"/>
      <c r="D19" s="127"/>
      <c r="E19" s="125"/>
      <c r="F19" s="125"/>
      <c r="G19" s="125"/>
      <c r="H19" s="117"/>
    </row>
    <row r="20" spans="1:8" ht="34.049999999999997" customHeight="1" x14ac:dyDescent="0.45">
      <c r="A20" s="117"/>
      <c r="B20" s="329"/>
      <c r="C20" s="125"/>
      <c r="D20" s="127"/>
      <c r="E20" s="126"/>
      <c r="F20" s="121"/>
      <c r="G20" s="121"/>
      <c r="H20" s="117"/>
    </row>
    <row r="21" spans="1:8" ht="34.049999999999997" customHeight="1" x14ac:dyDescent="0.45">
      <c r="A21" s="117"/>
      <c r="B21" s="329"/>
      <c r="C21" s="125"/>
      <c r="D21" s="127"/>
      <c r="E21" s="126"/>
      <c r="F21" s="121"/>
      <c r="G21" s="121"/>
      <c r="H21" s="117"/>
    </row>
    <row r="22" spans="1:8" ht="34.049999999999997" customHeight="1" x14ac:dyDescent="0.45">
      <c r="A22" s="117"/>
      <c r="B22" s="329"/>
      <c r="C22" s="125"/>
      <c r="D22" s="127"/>
      <c r="E22" s="126"/>
      <c r="F22" s="121"/>
      <c r="G22" s="121"/>
      <c r="H22" s="117"/>
    </row>
    <row r="23" spans="1:8" ht="34.049999999999997" customHeight="1" x14ac:dyDescent="0.45">
      <c r="A23" s="117"/>
      <c r="B23" s="329"/>
      <c r="C23" s="125"/>
      <c r="D23" s="127"/>
      <c r="E23" s="126"/>
      <c r="F23" s="121"/>
      <c r="G23" s="121"/>
      <c r="H23" s="117"/>
    </row>
    <row r="24" spans="1:8" ht="34.049999999999997" customHeight="1" x14ac:dyDescent="0.45">
      <c r="A24" s="117"/>
      <c r="B24" s="329"/>
      <c r="C24" s="326"/>
      <c r="D24" s="127"/>
      <c r="E24" s="126"/>
      <c r="F24" s="121"/>
      <c r="G24" s="121"/>
      <c r="H24" s="117"/>
    </row>
    <row r="25" spans="1:8" ht="34.049999999999997" customHeight="1" x14ac:dyDescent="0.45">
      <c r="A25" s="117"/>
      <c r="B25" s="329"/>
      <c r="C25" s="326"/>
      <c r="D25" s="127"/>
      <c r="E25" s="126"/>
      <c r="F25" s="121"/>
      <c r="G25" s="121"/>
      <c r="H25" s="117"/>
    </row>
    <row r="26" spans="1:8" ht="34.049999999999997" customHeight="1" x14ac:dyDescent="0.45">
      <c r="A26" s="117"/>
      <c r="B26" s="329"/>
      <c r="C26" s="326"/>
      <c r="D26" s="127"/>
      <c r="E26" s="126"/>
      <c r="F26" s="121"/>
      <c r="G26" s="121"/>
      <c r="H26" s="117"/>
    </row>
    <row r="27" spans="1:8" ht="34.049999999999997" customHeight="1" x14ac:dyDescent="0.45">
      <c r="A27" s="117"/>
      <c r="B27" s="326"/>
      <c r="C27" s="326"/>
      <c r="D27" s="127"/>
      <c r="E27" s="126"/>
      <c r="F27" s="304"/>
      <c r="G27" s="304"/>
      <c r="H27" s="117"/>
    </row>
    <row r="28" spans="1:8" x14ac:dyDescent="0.45">
      <c r="A28" s="117"/>
      <c r="B28" s="117"/>
      <c r="C28" s="117"/>
      <c r="D28" s="117"/>
      <c r="E28" s="117"/>
      <c r="F28" s="117"/>
      <c r="G28" s="117"/>
      <c r="H28" s="117"/>
    </row>
    <row r="29" spans="1:8" x14ac:dyDescent="0.45">
      <c r="A29" s="117"/>
      <c r="B29" s="117"/>
      <c r="C29" s="117"/>
      <c r="D29" s="117"/>
      <c r="E29" s="117"/>
      <c r="F29" s="117"/>
      <c r="G29" s="117"/>
      <c r="H29" s="117"/>
    </row>
    <row r="30" spans="1:8" ht="36.6" customHeight="1" x14ac:dyDescent="0.45">
      <c r="A30" s="117"/>
      <c r="B30" s="121"/>
      <c r="C30" s="325"/>
      <c r="D30" s="325"/>
      <c r="E30" s="325"/>
      <c r="F30" s="325"/>
      <c r="G30" s="325"/>
      <c r="H30" s="325"/>
    </row>
    <row r="31" spans="1:8" ht="36.6" customHeight="1" x14ac:dyDescent="0.45">
      <c r="A31" s="117"/>
      <c r="B31" s="121"/>
      <c r="C31" s="325"/>
      <c r="D31" s="325"/>
      <c r="E31" s="325"/>
      <c r="F31" s="325"/>
      <c r="G31" s="325"/>
      <c r="H31" s="325"/>
    </row>
    <row r="32" spans="1:8" ht="36.6" customHeight="1" x14ac:dyDescent="0.45">
      <c r="A32" s="117"/>
      <c r="B32" s="121"/>
      <c r="C32" s="325"/>
      <c r="D32" s="325"/>
      <c r="E32" s="325"/>
      <c r="F32" s="325"/>
      <c r="G32" s="325"/>
      <c r="H32" s="325"/>
    </row>
    <row r="33" spans="1:8" ht="36.6" customHeight="1" x14ac:dyDescent="0.45">
      <c r="A33" s="117"/>
      <c r="B33" s="121"/>
      <c r="C33" s="325"/>
      <c r="D33" s="325"/>
      <c r="E33" s="325"/>
      <c r="F33" s="325"/>
      <c r="G33" s="325"/>
      <c r="H33" s="325"/>
    </row>
    <row r="34" spans="1:8" ht="36.6" customHeight="1" x14ac:dyDescent="0.45">
      <c r="A34" s="117"/>
      <c r="B34" s="121"/>
      <c r="C34" s="325"/>
      <c r="D34" s="325"/>
      <c r="E34" s="325"/>
      <c r="F34" s="325"/>
      <c r="G34" s="325"/>
      <c r="H34" s="325"/>
    </row>
    <row r="35" spans="1:8" x14ac:dyDescent="0.45">
      <c r="A35" s="117"/>
      <c r="B35" s="117"/>
      <c r="C35" s="117"/>
      <c r="D35" s="117"/>
      <c r="E35" s="117"/>
      <c r="F35" s="117"/>
      <c r="G35" s="117"/>
      <c r="H35" s="117"/>
    </row>
    <row r="36" spans="1:8" x14ac:dyDescent="0.45">
      <c r="A36" s="117"/>
      <c r="B36" s="117"/>
      <c r="C36" s="117"/>
      <c r="D36" s="117"/>
      <c r="E36" s="117"/>
      <c r="F36" s="117"/>
      <c r="G36" s="117"/>
      <c r="H36" s="117"/>
    </row>
  </sheetData>
  <mergeCells count="23">
    <mergeCell ref="C33:H33"/>
    <mergeCell ref="C34:H34"/>
    <mergeCell ref="B14:C14"/>
    <mergeCell ref="H4:H5"/>
    <mergeCell ref="B4:C5"/>
    <mergeCell ref="B6:C6"/>
    <mergeCell ref="B7:C7"/>
    <mergeCell ref="B8:C8"/>
    <mergeCell ref="B9:C9"/>
    <mergeCell ref="B10:C10"/>
    <mergeCell ref="B11:C11"/>
    <mergeCell ref="B12:C12"/>
    <mergeCell ref="B13:C13"/>
    <mergeCell ref="B16:C16"/>
    <mergeCell ref="B20:B26"/>
    <mergeCell ref="B27:C27"/>
    <mergeCell ref="B15:C15"/>
    <mergeCell ref="F15:H15"/>
    <mergeCell ref="C30:H30"/>
    <mergeCell ref="C31:H31"/>
    <mergeCell ref="C32:H32"/>
    <mergeCell ref="F27:G27"/>
    <mergeCell ref="C24:C26"/>
  </mergeCells>
  <phoneticPr fontId="3"/>
  <conditionalFormatting sqref="E16">
    <cfRule type="expression" dxfId="275" priority="3">
      <formula>E16&lt;&gt;E27</formula>
    </cfRule>
  </conditionalFormatting>
  <conditionalFormatting sqref="D16">
    <cfRule type="expression" dxfId="274" priority="1">
      <formula>D16&lt;&gt;D27</formula>
    </cfRule>
  </conditionalFormatting>
  <pageMargins left="0.7" right="0.7" top="0.75" bottom="0.75" header="0.3" footer="0.3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H36"/>
  <sheetViews>
    <sheetView view="pageBreakPreview" zoomScale="70" zoomScaleNormal="100" zoomScaleSheetLayoutView="70" workbookViewId="0">
      <selection activeCell="M11" sqref="M11"/>
    </sheetView>
  </sheetViews>
  <sheetFormatPr defaultRowHeight="18" x14ac:dyDescent="0.45"/>
  <cols>
    <col min="1" max="1" width="3.296875" customWidth="1"/>
    <col min="2" max="2" width="6.09765625" customWidth="1"/>
    <col min="3" max="3" width="24.09765625" bestFit="1" customWidth="1"/>
    <col min="4" max="5" width="24.09765625" customWidth="1"/>
    <col min="6" max="6" width="24.69921875" customWidth="1"/>
    <col min="7" max="7" width="23.69921875" customWidth="1"/>
    <col min="8" max="8" width="17.296875" customWidth="1"/>
  </cols>
  <sheetData>
    <row r="1" spans="1:8" ht="22.2" x14ac:dyDescent="0.45">
      <c r="A1" s="99" t="s">
        <v>212</v>
      </c>
    </row>
    <row r="3" spans="1:8" ht="20.399999999999999" thickBot="1" x14ac:dyDescent="0.5">
      <c r="A3" s="22" t="s">
        <v>208</v>
      </c>
      <c r="H3" s="4" t="s">
        <v>26</v>
      </c>
    </row>
    <row r="4" spans="1:8" ht="66.599999999999994" customHeight="1" x14ac:dyDescent="0.45">
      <c r="B4" s="320" t="s">
        <v>12</v>
      </c>
      <c r="C4" s="321"/>
      <c r="D4" s="184" t="s">
        <v>229</v>
      </c>
      <c r="E4" s="159" t="s">
        <v>21</v>
      </c>
      <c r="F4" s="5" t="s">
        <v>22</v>
      </c>
      <c r="G4" s="5" t="s">
        <v>200</v>
      </c>
      <c r="H4" s="327" t="s">
        <v>25</v>
      </c>
    </row>
    <row r="5" spans="1:8" ht="36" x14ac:dyDescent="0.45">
      <c r="B5" s="320"/>
      <c r="C5" s="321"/>
      <c r="D5" s="185" t="s">
        <v>213</v>
      </c>
      <c r="E5" s="159" t="s">
        <v>23</v>
      </c>
      <c r="F5" s="5" t="s">
        <v>24</v>
      </c>
      <c r="G5" s="5" t="s">
        <v>27</v>
      </c>
      <c r="H5" s="328"/>
    </row>
    <row r="6" spans="1:8" ht="35.549999999999997" customHeight="1" x14ac:dyDescent="0.45">
      <c r="B6" s="320" t="s">
        <v>13</v>
      </c>
      <c r="C6" s="321"/>
      <c r="D6" s="281">
        <v>500000</v>
      </c>
      <c r="E6" s="160">
        <f>仮説検証費[[#Totals],[助成事業に
要する経費
（税込）]]</f>
        <v>0</v>
      </c>
      <c r="F6" s="112">
        <f>仮説検証費[[#Totals],[助成対象経費
(A)×(B)
（税抜）]]</f>
        <v>0</v>
      </c>
      <c r="G6" s="112">
        <f>ROUNDDOWN(F6*1/2,-3)</f>
        <v>0</v>
      </c>
      <c r="H6" s="113"/>
    </row>
    <row r="7" spans="1:8" ht="35.549999999999997" customHeight="1" x14ac:dyDescent="0.45">
      <c r="B7" s="320" t="s">
        <v>14</v>
      </c>
      <c r="C7" s="321" t="s">
        <v>14</v>
      </c>
      <c r="D7" s="281">
        <v>0</v>
      </c>
      <c r="E7" s="160">
        <f>設備等導入費[[#Totals],[助成事業に
要する経費
（税込）]]</f>
        <v>0</v>
      </c>
      <c r="F7" s="112">
        <f>設備等導入費[[#Totals],[助成対象経費
(B)×ﾘｰｽ月数×(A)
（税抜）]]</f>
        <v>0</v>
      </c>
      <c r="G7" s="112">
        <f t="shared" ref="G7:G13" si="0">ROUNDDOWN(F7*1/2,-3)</f>
        <v>0</v>
      </c>
      <c r="H7" s="113"/>
    </row>
    <row r="8" spans="1:8" ht="35.549999999999997" customHeight="1" x14ac:dyDescent="0.45">
      <c r="B8" s="320" t="s">
        <v>15</v>
      </c>
      <c r="C8" s="321" t="s">
        <v>15</v>
      </c>
      <c r="D8" s="281">
        <v>0</v>
      </c>
      <c r="E8" s="160">
        <f>テストマーケティング費[[#Totals],[助成事業に
要する経費
（税込）]]</f>
        <v>0</v>
      </c>
      <c r="F8" s="112">
        <f>テストマーケティング費[[#Totals],[助成対象経費
(B)×(A)
（税抜）]]</f>
        <v>0</v>
      </c>
      <c r="G8" s="112">
        <f t="shared" si="0"/>
        <v>0</v>
      </c>
      <c r="H8" s="113"/>
    </row>
    <row r="9" spans="1:8" ht="35.549999999999997" customHeight="1" x14ac:dyDescent="0.45">
      <c r="B9" s="320" t="s">
        <v>30</v>
      </c>
      <c r="C9" s="321" t="s">
        <v>16</v>
      </c>
      <c r="D9" s="281">
        <v>300000</v>
      </c>
      <c r="E9" s="160">
        <f>委託外注費[[#Totals],[助成事業に
要する経費
（税込）]]</f>
        <v>0</v>
      </c>
      <c r="F9" s="112">
        <f>委託外注費[[#Totals],[助成対象経費
(A)×(B)
（税抜）]]</f>
        <v>0</v>
      </c>
      <c r="G9" s="112">
        <f t="shared" si="0"/>
        <v>0</v>
      </c>
      <c r="H9" s="113"/>
    </row>
    <row r="10" spans="1:8" ht="35.549999999999997" customHeight="1" x14ac:dyDescent="0.45">
      <c r="B10" s="320" t="s">
        <v>16</v>
      </c>
      <c r="C10" s="321" t="s">
        <v>17</v>
      </c>
      <c r="D10" s="281">
        <v>0</v>
      </c>
      <c r="E10" s="160">
        <f>原材料・副資材費[[#Totals],[助成事業に
要する経費
（税込）]]</f>
        <v>0</v>
      </c>
      <c r="F10" s="112">
        <f>原材料・副資材費[[#Totals],[助成対象経費
(A)×(B)
（税抜）]]</f>
        <v>0</v>
      </c>
      <c r="G10" s="112">
        <f t="shared" si="0"/>
        <v>0</v>
      </c>
      <c r="H10" s="113"/>
    </row>
    <row r="11" spans="1:8" ht="35.549999999999997" customHeight="1" x14ac:dyDescent="0.45">
      <c r="B11" s="320" t="s">
        <v>31</v>
      </c>
      <c r="C11" s="321" t="s">
        <v>18</v>
      </c>
      <c r="D11" s="281">
        <v>300000</v>
      </c>
      <c r="E11" s="160">
        <f>展示会等参加費[[#Totals],[助成事業に
要する経費
（税込）]]</f>
        <v>0</v>
      </c>
      <c r="F11" s="112">
        <f>展示会等参加費[[#Totals],[助成
対象経費
(A)×(B)]]</f>
        <v>0</v>
      </c>
      <c r="G11" s="112">
        <f t="shared" si="0"/>
        <v>0</v>
      </c>
      <c r="H11" s="113"/>
    </row>
    <row r="12" spans="1:8" ht="35.549999999999997" customHeight="1" x14ac:dyDescent="0.45">
      <c r="B12" s="320" t="s">
        <v>18</v>
      </c>
      <c r="C12" s="321" t="s">
        <v>19</v>
      </c>
      <c r="D12" s="281">
        <v>0</v>
      </c>
      <c r="E12" s="160">
        <f>広告費[[#Totals],[助成事業に
要する経費
（税込）]]</f>
        <v>0</v>
      </c>
      <c r="F12" s="112">
        <f>広告費[[#Totals],[助成対象経費
(A)×(B)
（税抜）]]</f>
        <v>0</v>
      </c>
      <c r="G12" s="112">
        <f t="shared" si="0"/>
        <v>0</v>
      </c>
      <c r="H12" s="113"/>
    </row>
    <row r="13" spans="1:8" ht="35.549999999999997" customHeight="1" x14ac:dyDescent="0.45">
      <c r="B13" s="320" t="s">
        <v>19</v>
      </c>
      <c r="C13" s="321" t="s">
        <v>20</v>
      </c>
      <c r="D13" s="281">
        <v>0</v>
      </c>
      <c r="E13" s="160">
        <f>ECサイト出店[[#Totals],[助成事業に
要する経費
（税込）]]</f>
        <v>0</v>
      </c>
      <c r="F13" s="112">
        <f>ECサイト出店[[#Totals],[助成対象経費
（税抜）]]</f>
        <v>0</v>
      </c>
      <c r="G13" s="112">
        <f t="shared" si="0"/>
        <v>0</v>
      </c>
      <c r="H13" s="114"/>
    </row>
    <row r="14" spans="1:8" ht="35.549999999999997" customHeight="1" x14ac:dyDescent="0.45">
      <c r="B14" s="320" t="s">
        <v>20</v>
      </c>
      <c r="C14" s="321" t="s">
        <v>28</v>
      </c>
      <c r="D14" s="281">
        <v>500000</v>
      </c>
      <c r="E14" s="160">
        <f>直接人件費役社[[#Totals],[助成事業に
要する経費]]+直接人件費!H29</f>
        <v>0</v>
      </c>
      <c r="F14" s="112">
        <f>直接人件費役社[[#Totals],[助成対象経費
(A)×(B)]]+直接人件費!I29</f>
        <v>0</v>
      </c>
      <c r="G14" s="112">
        <f>MIN(ROUNDDOWN(F14*1/2,-3),1000000)</f>
        <v>0</v>
      </c>
      <c r="H14" s="114" t="s">
        <v>197</v>
      </c>
    </row>
    <row r="15" spans="1:8" ht="35.549999999999997" customHeight="1" thickBot="1" x14ac:dyDescent="0.5">
      <c r="B15" s="320" t="s">
        <v>199</v>
      </c>
      <c r="C15" s="321"/>
      <c r="D15" s="282">
        <v>0</v>
      </c>
      <c r="E15" s="161"/>
      <c r="F15" s="322"/>
      <c r="G15" s="323"/>
      <c r="H15" s="324"/>
    </row>
    <row r="16" spans="1:8" ht="35.549999999999997" customHeight="1" thickBot="1" x14ac:dyDescent="0.5">
      <c r="B16" s="320" t="s">
        <v>198</v>
      </c>
      <c r="C16" s="321" t="s">
        <v>29</v>
      </c>
      <c r="D16" s="187">
        <f>IF(SUM(D6:D14)&gt;3000000,3000000,SUM(D6:D14))</f>
        <v>1600000</v>
      </c>
      <c r="E16" s="160">
        <f>SUM(E6:E15)</f>
        <v>0</v>
      </c>
      <c r="F16" s="300">
        <f t="shared" ref="F16" si="1">SUM(F6:F14)</f>
        <v>0</v>
      </c>
      <c r="G16" s="302">
        <f>IF(SUM(G6:G14)&gt;3000000,3000000,SUM(G6:G14))</f>
        <v>0</v>
      </c>
      <c r="H16" s="301"/>
    </row>
    <row r="18" spans="1:8" ht="19.8" x14ac:dyDescent="0.45">
      <c r="A18" s="111"/>
      <c r="B18" s="117"/>
      <c r="C18" s="122"/>
      <c r="D18" s="122"/>
      <c r="E18" s="117"/>
      <c r="F18" s="117"/>
      <c r="G18" s="123"/>
      <c r="H18" s="117"/>
    </row>
    <row r="19" spans="1:8" ht="34.049999999999997" customHeight="1" x14ac:dyDescent="0.45">
      <c r="A19" s="117"/>
      <c r="B19" s="124"/>
      <c r="C19" s="129"/>
      <c r="D19" s="129"/>
      <c r="E19" s="129"/>
      <c r="F19" s="129"/>
      <c r="G19" s="129"/>
      <c r="H19" s="117"/>
    </row>
    <row r="20" spans="1:8" ht="34.049999999999997" customHeight="1" x14ac:dyDescent="0.45">
      <c r="A20" s="117"/>
      <c r="B20" s="329"/>
      <c r="C20" s="129"/>
      <c r="D20" s="129"/>
      <c r="E20" s="126"/>
      <c r="F20" s="128"/>
      <c r="G20" s="128"/>
      <c r="H20" s="117"/>
    </row>
    <row r="21" spans="1:8" ht="34.049999999999997" customHeight="1" x14ac:dyDescent="0.45">
      <c r="A21" s="117"/>
      <c r="B21" s="329"/>
      <c r="C21" s="129"/>
      <c r="D21" s="129"/>
      <c r="E21" s="126"/>
      <c r="F21" s="128"/>
      <c r="G21" s="128"/>
      <c r="H21" s="117"/>
    </row>
    <row r="22" spans="1:8" ht="34.049999999999997" customHeight="1" x14ac:dyDescent="0.45">
      <c r="A22" s="117"/>
      <c r="B22" s="329"/>
      <c r="C22" s="129"/>
      <c r="D22" s="129"/>
      <c r="E22" s="126"/>
      <c r="F22" s="128"/>
      <c r="G22" s="128"/>
      <c r="H22" s="117"/>
    </row>
    <row r="23" spans="1:8" ht="34.049999999999997" customHeight="1" x14ac:dyDescent="0.45">
      <c r="A23" s="117"/>
      <c r="B23" s="329"/>
      <c r="C23" s="129"/>
      <c r="D23" s="129"/>
      <c r="E23" s="126"/>
      <c r="F23" s="128"/>
      <c r="G23" s="128"/>
      <c r="H23" s="117"/>
    </row>
    <row r="24" spans="1:8" ht="34.049999999999997" customHeight="1" x14ac:dyDescent="0.45">
      <c r="A24" s="117"/>
      <c r="B24" s="329"/>
      <c r="C24" s="326"/>
      <c r="D24" s="129"/>
      <c r="E24" s="126"/>
      <c r="F24" s="128"/>
      <c r="G24" s="128"/>
      <c r="H24" s="117"/>
    </row>
    <row r="25" spans="1:8" ht="34.049999999999997" customHeight="1" x14ac:dyDescent="0.45">
      <c r="A25" s="117"/>
      <c r="B25" s="329"/>
      <c r="C25" s="326"/>
      <c r="D25" s="129"/>
      <c r="E25" s="126"/>
      <c r="F25" s="128"/>
      <c r="G25" s="128"/>
      <c r="H25" s="117"/>
    </row>
    <row r="26" spans="1:8" ht="34.049999999999997" customHeight="1" x14ac:dyDescent="0.45">
      <c r="A26" s="117"/>
      <c r="B26" s="329"/>
      <c r="C26" s="326"/>
      <c r="D26" s="129"/>
      <c r="E26" s="126"/>
      <c r="F26" s="128"/>
      <c r="G26" s="128"/>
      <c r="H26" s="117"/>
    </row>
    <row r="27" spans="1:8" ht="34.049999999999997" customHeight="1" x14ac:dyDescent="0.45">
      <c r="A27" s="117"/>
      <c r="B27" s="326"/>
      <c r="C27" s="326"/>
      <c r="D27" s="129"/>
      <c r="E27" s="126"/>
      <c r="F27" s="304"/>
      <c r="G27" s="304"/>
      <c r="H27" s="117"/>
    </row>
    <row r="28" spans="1:8" x14ac:dyDescent="0.45">
      <c r="A28" s="117"/>
      <c r="B28" s="117"/>
      <c r="C28" s="117"/>
      <c r="D28" s="117"/>
      <c r="E28" s="117"/>
      <c r="F28" s="117"/>
      <c r="G28" s="117"/>
      <c r="H28" s="117"/>
    </row>
    <row r="29" spans="1:8" x14ac:dyDescent="0.45">
      <c r="A29" s="117"/>
      <c r="B29" s="117"/>
      <c r="C29" s="117"/>
      <c r="D29" s="117"/>
      <c r="E29" s="117"/>
      <c r="F29" s="117"/>
      <c r="G29" s="117"/>
      <c r="H29" s="117"/>
    </row>
    <row r="30" spans="1:8" ht="36.6" customHeight="1" x14ac:dyDescent="0.45">
      <c r="A30" s="117"/>
      <c r="B30" s="128"/>
      <c r="C30" s="325"/>
      <c r="D30" s="325"/>
      <c r="E30" s="325"/>
      <c r="F30" s="325"/>
      <c r="G30" s="325"/>
      <c r="H30" s="325"/>
    </row>
    <row r="31" spans="1:8" ht="36.6" customHeight="1" x14ac:dyDescent="0.45">
      <c r="A31" s="117"/>
      <c r="B31" s="128"/>
      <c r="C31" s="325"/>
      <c r="D31" s="325"/>
      <c r="E31" s="325"/>
      <c r="F31" s="325"/>
      <c r="G31" s="325"/>
      <c r="H31" s="325"/>
    </row>
    <row r="32" spans="1:8" ht="36.6" customHeight="1" x14ac:dyDescent="0.45">
      <c r="A32" s="117"/>
      <c r="B32" s="128"/>
      <c r="C32" s="325"/>
      <c r="D32" s="325"/>
      <c r="E32" s="325"/>
      <c r="F32" s="325"/>
      <c r="G32" s="325"/>
      <c r="H32" s="325"/>
    </row>
    <row r="33" spans="1:8" ht="36.6" customHeight="1" x14ac:dyDescent="0.45">
      <c r="A33" s="117"/>
      <c r="B33" s="128"/>
      <c r="C33" s="325"/>
      <c r="D33" s="325"/>
      <c r="E33" s="325"/>
      <c r="F33" s="325"/>
      <c r="G33" s="325"/>
      <c r="H33" s="325"/>
    </row>
    <row r="34" spans="1:8" ht="36.6" customHeight="1" x14ac:dyDescent="0.45">
      <c r="A34" s="117"/>
      <c r="B34" s="128"/>
      <c r="C34" s="325"/>
      <c r="D34" s="325"/>
      <c r="E34" s="325"/>
      <c r="F34" s="325"/>
      <c r="G34" s="325"/>
      <c r="H34" s="325"/>
    </row>
    <row r="35" spans="1:8" x14ac:dyDescent="0.45">
      <c r="A35" s="117"/>
      <c r="B35" s="117"/>
      <c r="C35" s="117"/>
      <c r="D35" s="117"/>
      <c r="E35" s="117"/>
      <c r="F35" s="117"/>
      <c r="G35" s="117"/>
      <c r="H35" s="117"/>
    </row>
    <row r="36" spans="1:8" x14ac:dyDescent="0.45">
      <c r="A36" s="117"/>
      <c r="B36" s="117"/>
      <c r="C36" s="117"/>
      <c r="D36" s="117"/>
      <c r="E36" s="117"/>
      <c r="F36" s="117"/>
      <c r="G36" s="117"/>
      <c r="H36" s="117"/>
    </row>
  </sheetData>
  <mergeCells count="23">
    <mergeCell ref="B9:C9"/>
    <mergeCell ref="B4:C5"/>
    <mergeCell ref="H4:H5"/>
    <mergeCell ref="B6:C6"/>
    <mergeCell ref="B7:C7"/>
    <mergeCell ref="B8:C8"/>
    <mergeCell ref="B10:C10"/>
    <mergeCell ref="B11:C11"/>
    <mergeCell ref="B12:C12"/>
    <mergeCell ref="B13:C13"/>
    <mergeCell ref="B14:C14"/>
    <mergeCell ref="F15:H15"/>
    <mergeCell ref="B16:C16"/>
    <mergeCell ref="B20:B26"/>
    <mergeCell ref="C24:C26"/>
    <mergeCell ref="B27:C27"/>
    <mergeCell ref="F27:G27"/>
    <mergeCell ref="B15:C15"/>
    <mergeCell ref="C30:H30"/>
    <mergeCell ref="C31:H31"/>
    <mergeCell ref="C32:H32"/>
    <mergeCell ref="C33:H33"/>
    <mergeCell ref="C34:H34"/>
  </mergeCells>
  <phoneticPr fontId="3"/>
  <conditionalFormatting sqref="E16">
    <cfRule type="expression" dxfId="273" priority="3">
      <formula>E16&lt;&gt;E27</formula>
    </cfRule>
  </conditionalFormatting>
  <conditionalFormatting sqref="D16">
    <cfRule type="expression" dxfId="272" priority="1">
      <formula>D16&lt;&gt;D27</formula>
    </cfRule>
  </conditionalFormatting>
  <pageMargins left="0.7" right="0.7" top="0.75" bottom="0.75" header="0.3" footer="0.3"/>
  <pageSetup paperSize="9"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L20"/>
  <sheetViews>
    <sheetView zoomScale="70" zoomScaleNormal="70" workbookViewId="0">
      <selection activeCell="C24" sqref="C24"/>
    </sheetView>
  </sheetViews>
  <sheetFormatPr defaultColWidth="4.796875" defaultRowHeight="18" x14ac:dyDescent="0.45"/>
  <cols>
    <col min="1" max="1" width="10.09765625" style="3" customWidth="1"/>
    <col min="2" max="2" width="21.09765625" style="3" customWidth="1"/>
    <col min="3" max="3" width="22" style="3" customWidth="1"/>
    <col min="4" max="4" width="5.796875" style="3" customWidth="1"/>
    <col min="5" max="5" width="6.296875" style="3" customWidth="1"/>
    <col min="6" max="6" width="13.796875" style="3" customWidth="1"/>
    <col min="7" max="7" width="19.296875" style="3" customWidth="1"/>
    <col min="8" max="8" width="16.09765625" style="3" customWidth="1"/>
    <col min="9" max="9" width="19.296875" style="3" customWidth="1"/>
    <col min="10" max="10" width="4" style="3" hidden="1" customWidth="1"/>
    <col min="11" max="12" width="44.69921875" style="3" customWidth="1"/>
    <col min="13" max="16384" width="4.796875" style="3"/>
  </cols>
  <sheetData>
    <row r="1" spans="1:12" ht="30.6" customHeight="1" x14ac:dyDescent="0.45">
      <c r="A1" s="22" t="s">
        <v>13</v>
      </c>
    </row>
    <row r="2" spans="1:12" ht="30.6" customHeight="1" x14ac:dyDescent="0.45">
      <c r="A2" s="330" t="s">
        <v>216</v>
      </c>
      <c r="B2" s="330"/>
      <c r="C2" s="330"/>
      <c r="D2" s="330"/>
      <c r="E2" s="330"/>
      <c r="F2" s="330"/>
      <c r="G2" s="330"/>
      <c r="H2" s="330"/>
      <c r="I2" s="10" t="s">
        <v>32</v>
      </c>
      <c r="J2" s="9"/>
    </row>
    <row r="3" spans="1:12" ht="48.6" x14ac:dyDescent="0.45">
      <c r="A3" s="17" t="s">
        <v>33</v>
      </c>
      <c r="B3" s="17" t="s">
        <v>34</v>
      </c>
      <c r="C3" s="17" t="s">
        <v>35</v>
      </c>
      <c r="D3" s="17" t="s">
        <v>36</v>
      </c>
      <c r="E3" s="18" t="s">
        <v>37</v>
      </c>
      <c r="F3" s="17" t="s">
        <v>38</v>
      </c>
      <c r="G3" s="17" t="s">
        <v>39</v>
      </c>
      <c r="H3" s="17" t="s">
        <v>40</v>
      </c>
      <c r="I3" s="17" t="s">
        <v>57</v>
      </c>
      <c r="J3" s="132" t="s">
        <v>41</v>
      </c>
      <c r="K3" s="141" t="s">
        <v>214</v>
      </c>
      <c r="L3" s="141" t="s">
        <v>215</v>
      </c>
    </row>
    <row r="4" spans="1:12" ht="33.6" customHeight="1" x14ac:dyDescent="0.45">
      <c r="A4" s="19" t="s">
        <v>42</v>
      </c>
      <c r="B4" s="189" t="s">
        <v>217</v>
      </c>
      <c r="C4" s="190" t="s">
        <v>220</v>
      </c>
      <c r="D4" s="191">
        <v>10</v>
      </c>
      <c r="E4" s="192" t="s">
        <v>221</v>
      </c>
      <c r="F4" s="193">
        <v>60000</v>
      </c>
      <c r="G4" s="13">
        <f>ROUNDDOWN(仮説検証費11[[#This Row],[助成対象経費
(A)×(B)
（税抜）]]*1.1,0)</f>
        <v>660000</v>
      </c>
      <c r="H4" s="13">
        <f>仮説検証費11[[#This Row],[数量
(A)]]*仮説検証費11[[#This Row],[単価(B)
（税抜）]]</f>
        <v>600000</v>
      </c>
      <c r="I4" s="11"/>
      <c r="J4" s="133" t="str">
        <f>IF(OR(AND(仮説検証費11[[#This Row],[件　名]]="",仮説検証費11[[#This Row],[内　容
仕　様]]="",仮説検証費11[[#This Row],[数量
(A)]]="",仮説検証費11[[#This Row],[単位]]="",仮説検証費11[[#This Row],[単価(B)
（税抜）]]="",仮説検証費11[[#This Row],[委託先
（予定）]]=""),
          AND(仮説検証費11[[#This Row],[件　名]]&lt;&gt;"",仮説検証費11[[#This Row],[内　容
仕　様]]&lt;&gt;"",仮説検証費11[[#This Row],[数量
(A)]]&lt;&gt;"",仮説検証費11[[#This Row],[単位]]&lt;&gt;"",仮説検証費11[[#This Row],[単価(B)
（税抜）]]&lt;&gt;"",仮説検証費11[[#This Row],[委託先
（予定）]]&lt;&gt;"")),
    "",
    "←全ての項目を入力してください。")</f>
        <v>←全ての項目を入力してください。</v>
      </c>
      <c r="K4" s="131"/>
      <c r="L4" s="131"/>
    </row>
    <row r="5" spans="1:12" ht="33.6" customHeight="1" x14ac:dyDescent="0.45">
      <c r="A5" s="19" t="s">
        <v>43</v>
      </c>
      <c r="B5" s="194" t="s">
        <v>219</v>
      </c>
      <c r="C5" s="195" t="s">
        <v>220</v>
      </c>
      <c r="D5" s="196">
        <v>10</v>
      </c>
      <c r="E5" s="12" t="s">
        <v>221</v>
      </c>
      <c r="F5" s="197">
        <v>20000</v>
      </c>
      <c r="G5" s="13">
        <f>ROUNDDOWN(仮説検証費11[[#This Row],[助成対象経費
(A)×(B)
（税抜）]]*1.1,0)</f>
        <v>220000</v>
      </c>
      <c r="H5" s="13">
        <f>仮説検証費11[[#This Row],[数量
(A)]]*仮説検証費11[[#This Row],[単価(B)
（税抜）]]</f>
        <v>200000</v>
      </c>
      <c r="I5" s="11"/>
      <c r="J5" s="133" t="str">
        <f>IF(OR(AND(仮説検証費11[[#This Row],[件　名]]="",仮説検証費11[[#This Row],[内　容
仕　様]]="",仮説検証費11[[#This Row],[数量
(A)]]="",仮説検証費11[[#This Row],[単位]]="",仮説検証費11[[#This Row],[単価(B)
（税抜）]]="",仮説検証費11[[#This Row],[委託先
（予定）]]=""),
          AND(仮説検証費11[[#This Row],[件　名]]&lt;&gt;"",仮説検証費11[[#This Row],[内　容
仕　様]]&lt;&gt;"",仮説検証費11[[#This Row],[数量
(A)]]&lt;&gt;"",仮説検証費11[[#This Row],[単位]]&lt;&gt;"",仮説検証費11[[#This Row],[単価(B)
（税抜）]]&lt;&gt;"",仮説検証費11[[#This Row],[委託先
（予定）]]&lt;&gt;"")),
    "",
    "←全ての項目を入力してください。")</f>
        <v>←全ての項目を入力してください。</v>
      </c>
      <c r="K5" s="131"/>
      <c r="L5" s="131"/>
    </row>
    <row r="6" spans="1:12" ht="33.6" customHeight="1" x14ac:dyDescent="0.45">
      <c r="A6" s="19" t="s">
        <v>44</v>
      </c>
      <c r="B6" s="198" t="s">
        <v>218</v>
      </c>
      <c r="C6" s="199" t="s">
        <v>220</v>
      </c>
      <c r="D6" s="200">
        <v>5</v>
      </c>
      <c r="E6" s="163" t="s">
        <v>221</v>
      </c>
      <c r="F6" s="201">
        <v>40000</v>
      </c>
      <c r="G6" s="13">
        <f>ROUNDDOWN(仮説検証費11[[#This Row],[助成対象経費
(A)×(B)
（税抜）]]*1.1,0)</f>
        <v>220000</v>
      </c>
      <c r="H6" s="13">
        <f>仮説検証費11[[#This Row],[数量
(A)]]*仮説検証費11[[#This Row],[単価(B)
（税抜）]]</f>
        <v>200000</v>
      </c>
      <c r="I6" s="162" t="s">
        <v>222</v>
      </c>
      <c r="J6" s="207" t="str">
        <f>IF(OR(AND(仮説検証費11[[#This Row],[件　名]]="",仮説検証費11[[#This Row],[内　容
仕　様]]="",仮説検証費11[[#This Row],[数量
(A)]]="",仮説検証費11[[#This Row],[単位]]="",仮説検証費11[[#This Row],[単価(B)
（税抜）]]="",仮説検証費11[[#This Row],[委託先
（予定）]]=""),
          AND(仮説検証費11[[#This Row],[件　名]]&lt;&gt;"",仮説検証費11[[#This Row],[内　容
仕　様]]&lt;&gt;"",仮説検証費11[[#This Row],[数量
(A)]]&lt;&gt;"",仮説検証費11[[#This Row],[単位]]&lt;&gt;"",仮説検証費11[[#This Row],[単価(B)
（税抜）]]&lt;&gt;"",仮説検証費11[[#This Row],[委託先
（予定）]]&lt;&gt;"")),
    "",
    "←全ての項目を入力してください。")</f>
        <v/>
      </c>
      <c r="K6" s="208" t="s">
        <v>223</v>
      </c>
      <c r="L6" s="208" t="s">
        <v>225</v>
      </c>
    </row>
    <row r="7" spans="1:12" ht="33.6" customHeight="1" x14ac:dyDescent="0.45">
      <c r="A7" s="19" t="s">
        <v>45</v>
      </c>
      <c r="B7" s="194" t="s">
        <v>224</v>
      </c>
      <c r="C7" s="195" t="s">
        <v>220</v>
      </c>
      <c r="D7" s="196">
        <v>3</v>
      </c>
      <c r="E7" s="12" t="s">
        <v>221</v>
      </c>
      <c r="F7" s="197">
        <v>10000</v>
      </c>
      <c r="G7" s="13">
        <f>ROUNDDOWN(仮説検証費11[[#This Row],[助成対象経費
(A)×(B)
（税抜）]]*1.1,0)</f>
        <v>33000</v>
      </c>
      <c r="H7" s="13">
        <f>仮説検証費11[[#This Row],[数量
(A)]]*仮説検証費11[[#This Row],[単価(B)
（税抜）]]</f>
        <v>30000</v>
      </c>
      <c r="I7" s="11"/>
      <c r="J7" s="133" t="str">
        <f>IF(OR(AND(仮説検証費11[[#This Row],[件　名]]="",仮説検証費11[[#This Row],[内　容
仕　様]]="",仮説検証費11[[#This Row],[数量
(A)]]="",仮説検証費11[[#This Row],[単位]]="",仮説検証費11[[#This Row],[単価(B)
（税抜）]]="",仮説検証費11[[#This Row],[委託先
（予定）]]=""),
          AND(仮説検証費11[[#This Row],[件　名]]&lt;&gt;"",仮説検証費11[[#This Row],[内　容
仕　様]]&lt;&gt;"",仮説検証費11[[#This Row],[数量
(A)]]&lt;&gt;"",仮説検証費11[[#This Row],[単位]]&lt;&gt;"",仮説検証費11[[#This Row],[単価(B)
（税抜）]]&lt;&gt;"",仮説検証費11[[#This Row],[委託先
（予定）]]&lt;&gt;"")),
    "",
    "←全ての項目を入力してください。")</f>
        <v>←全ての項目を入力してください。</v>
      </c>
      <c r="K7" s="131"/>
      <c r="L7" s="131"/>
    </row>
    <row r="8" spans="1:12" ht="33.6" customHeight="1" x14ac:dyDescent="0.45">
      <c r="A8" s="19" t="s">
        <v>46</v>
      </c>
      <c r="B8" s="194"/>
      <c r="C8" s="195"/>
      <c r="D8" s="196"/>
      <c r="E8" s="12"/>
      <c r="F8" s="197"/>
      <c r="G8" s="13">
        <f>ROUNDDOWN(仮説検証費11[[#This Row],[助成対象経費
(A)×(B)
（税抜）]]*1.1,0)</f>
        <v>0</v>
      </c>
      <c r="H8" s="13">
        <f>仮説検証費11[[#This Row],[数量
(A)]]*仮説検証費11[[#This Row],[単価(B)
（税抜）]]</f>
        <v>0</v>
      </c>
      <c r="I8" s="11"/>
      <c r="J8" s="133" t="str">
        <f>IF(OR(AND(仮説検証費11[[#This Row],[件　名]]="",仮説検証費11[[#This Row],[内　容
仕　様]]="",仮説検証費11[[#This Row],[数量
(A)]]="",仮説検証費11[[#This Row],[単位]]="",仮説検証費11[[#This Row],[単価(B)
（税抜）]]="",仮説検証費11[[#This Row],[委託先
（予定）]]=""),
          AND(仮説検証費11[[#This Row],[件　名]]&lt;&gt;"",仮説検証費11[[#This Row],[内　容
仕　様]]&lt;&gt;"",仮説検証費11[[#This Row],[数量
(A)]]&lt;&gt;"",仮説検証費11[[#This Row],[単位]]&lt;&gt;"",仮説検証費11[[#This Row],[単価(B)
（税抜）]]&lt;&gt;"",仮説検証費11[[#This Row],[委託先
（予定）]]&lt;&gt;"")),
    "",
    "←全ての項目を入力してください。")</f>
        <v/>
      </c>
      <c r="K8" s="131"/>
      <c r="L8" s="131"/>
    </row>
    <row r="9" spans="1:12" ht="33.6" customHeight="1" x14ac:dyDescent="0.45">
      <c r="A9" s="19" t="s">
        <v>47</v>
      </c>
      <c r="B9" s="194"/>
      <c r="C9" s="195"/>
      <c r="D9" s="196"/>
      <c r="E9" s="12"/>
      <c r="F9" s="197"/>
      <c r="G9" s="13">
        <f>ROUNDDOWN(仮説検証費11[[#This Row],[助成対象経費
(A)×(B)
（税抜）]]*1.1,0)</f>
        <v>0</v>
      </c>
      <c r="H9" s="13">
        <f>仮説検証費11[[#This Row],[数量
(A)]]*仮説検証費11[[#This Row],[単価(B)
（税抜）]]</f>
        <v>0</v>
      </c>
      <c r="I9" s="11"/>
      <c r="J9" s="133" t="str">
        <f>IF(OR(AND(仮説検証費11[[#This Row],[件　名]]="",仮説検証費11[[#This Row],[内　容
仕　様]]="",仮説検証費11[[#This Row],[数量
(A)]]="",仮説検証費11[[#This Row],[単位]]="",仮説検証費11[[#This Row],[単価(B)
（税抜）]]="",仮説検証費11[[#This Row],[委託先
（予定）]]=""),
          AND(仮説検証費11[[#This Row],[件　名]]&lt;&gt;"",仮説検証費11[[#This Row],[内　容
仕　様]]&lt;&gt;"",仮説検証費11[[#This Row],[数量
(A)]]&lt;&gt;"",仮説検証費11[[#This Row],[単位]]&lt;&gt;"",仮説検証費11[[#This Row],[単価(B)
（税抜）]]&lt;&gt;"",仮説検証費11[[#This Row],[委託先
（予定）]]&lt;&gt;"")),
    "",
    "←全ての項目を入力してください。")</f>
        <v/>
      </c>
      <c r="K9" s="131"/>
      <c r="L9" s="131"/>
    </row>
    <row r="10" spans="1:12" ht="33.6" customHeight="1" x14ac:dyDescent="0.45">
      <c r="A10" s="19" t="s">
        <v>48</v>
      </c>
      <c r="B10" s="194"/>
      <c r="C10" s="195"/>
      <c r="D10" s="196"/>
      <c r="E10" s="12"/>
      <c r="F10" s="197"/>
      <c r="G10" s="13">
        <f>ROUNDDOWN(仮説検証費11[[#This Row],[助成対象経費
(A)×(B)
（税抜）]]*1.1,0)</f>
        <v>0</v>
      </c>
      <c r="H10" s="13">
        <f>仮説検証費11[[#This Row],[数量
(A)]]*仮説検証費11[[#This Row],[単価(B)
（税抜）]]</f>
        <v>0</v>
      </c>
      <c r="I10" s="11"/>
      <c r="J10" s="133" t="str">
        <f>IF(OR(AND(仮説検証費11[[#This Row],[件　名]]="",仮説検証費11[[#This Row],[内　容
仕　様]]="",仮説検証費11[[#This Row],[数量
(A)]]="",仮説検証費11[[#This Row],[単位]]="",仮説検証費11[[#This Row],[単価(B)
（税抜）]]="",仮説検証費11[[#This Row],[委託先
（予定）]]=""),
          AND(仮説検証費11[[#This Row],[件　名]]&lt;&gt;"",仮説検証費11[[#This Row],[内　容
仕　様]]&lt;&gt;"",仮説検証費11[[#This Row],[数量
(A)]]&lt;&gt;"",仮説検証費11[[#This Row],[単位]]&lt;&gt;"",仮説検証費11[[#This Row],[単価(B)
（税抜）]]&lt;&gt;"",仮説検証費11[[#This Row],[委託先
（予定）]]&lt;&gt;"")),
    "",
    "←全ての項目を入力してください。")</f>
        <v/>
      </c>
      <c r="K10" s="131"/>
      <c r="L10" s="131"/>
    </row>
    <row r="11" spans="1:12" ht="33.6" customHeight="1" x14ac:dyDescent="0.45">
      <c r="A11" s="19" t="s">
        <v>49</v>
      </c>
      <c r="B11" s="194"/>
      <c r="C11" s="195"/>
      <c r="D11" s="196"/>
      <c r="E11" s="12"/>
      <c r="F11" s="197"/>
      <c r="G11" s="13">
        <f>ROUNDDOWN(仮説検証費11[[#This Row],[助成対象経費
(A)×(B)
（税抜）]]*1.1,0)</f>
        <v>0</v>
      </c>
      <c r="H11" s="13">
        <f>仮説検証費11[[#This Row],[数量
(A)]]*仮説検証費11[[#This Row],[単価(B)
（税抜）]]</f>
        <v>0</v>
      </c>
      <c r="I11" s="11"/>
      <c r="J11" s="133" t="str">
        <f>IF(OR(AND(仮説検証費11[[#This Row],[件　名]]="",仮説検証費11[[#This Row],[内　容
仕　様]]="",仮説検証費11[[#This Row],[数量
(A)]]="",仮説検証費11[[#This Row],[単位]]="",仮説検証費11[[#This Row],[単価(B)
（税抜）]]="",仮説検証費11[[#This Row],[委託先
（予定）]]=""),
          AND(仮説検証費11[[#This Row],[件　名]]&lt;&gt;"",仮説検証費11[[#This Row],[内　容
仕　様]]&lt;&gt;"",仮説検証費11[[#This Row],[数量
(A)]]&lt;&gt;"",仮説検証費11[[#This Row],[単位]]&lt;&gt;"",仮説検証費11[[#This Row],[単価(B)
（税抜）]]&lt;&gt;"",仮説検証費11[[#This Row],[委託先
（予定）]]&lt;&gt;"")),
    "",
    "←全ての項目を入力してください。")</f>
        <v/>
      </c>
      <c r="K11" s="131"/>
      <c r="L11" s="131"/>
    </row>
    <row r="12" spans="1:12" ht="33.6" customHeight="1" x14ac:dyDescent="0.45">
      <c r="A12" s="19" t="s">
        <v>50</v>
      </c>
      <c r="B12" s="194"/>
      <c r="C12" s="195"/>
      <c r="D12" s="196"/>
      <c r="E12" s="15"/>
      <c r="F12" s="197"/>
      <c r="G12" s="13">
        <f>ROUNDDOWN(仮説検証費11[[#This Row],[助成対象経費
(A)×(B)
（税抜）]]*1.1,0)</f>
        <v>0</v>
      </c>
      <c r="H12" s="13">
        <f>仮説検証費11[[#This Row],[数量
(A)]]*仮説検証費11[[#This Row],[単価(B)
（税抜）]]</f>
        <v>0</v>
      </c>
      <c r="I12" s="11"/>
      <c r="J12" s="133" t="str">
        <f>IF(OR(AND(仮説検証費11[[#This Row],[件　名]]="",仮説検証費11[[#This Row],[内　容
仕　様]]="",仮説検証費11[[#This Row],[数量
(A)]]="",仮説検証費11[[#This Row],[単位]]="",仮説検証費11[[#This Row],[単価(B)
（税抜）]]="",仮説検証費11[[#This Row],[委託先
（予定）]]=""),
          AND(仮説検証費11[[#This Row],[件　名]]&lt;&gt;"",仮説検証費11[[#This Row],[内　容
仕　様]]&lt;&gt;"",仮説検証費11[[#This Row],[数量
(A)]]&lt;&gt;"",仮説検証費11[[#This Row],[単位]]&lt;&gt;"",仮説検証費11[[#This Row],[単価(B)
（税抜）]]&lt;&gt;"",仮説検証費11[[#This Row],[委託先
（予定）]]&lt;&gt;"")),
    "",
    "←全ての項目を入力してください。")</f>
        <v/>
      </c>
      <c r="K12" s="131"/>
      <c r="L12" s="131"/>
    </row>
    <row r="13" spans="1:12" ht="33.6" customHeight="1" x14ac:dyDescent="0.45">
      <c r="A13" s="19" t="s">
        <v>51</v>
      </c>
      <c r="B13" s="194"/>
      <c r="C13" s="195"/>
      <c r="D13" s="196"/>
      <c r="E13" s="15"/>
      <c r="F13" s="197"/>
      <c r="G13" s="13">
        <f>ROUNDDOWN(仮説検証費11[[#This Row],[助成対象経費
(A)×(B)
（税抜）]]*1.1,0)</f>
        <v>0</v>
      </c>
      <c r="H13" s="13">
        <f>仮説検証費11[[#This Row],[数量
(A)]]*仮説検証費11[[#This Row],[単価(B)
（税抜）]]</f>
        <v>0</v>
      </c>
      <c r="I13" s="11"/>
      <c r="J13" s="133" t="str">
        <f>IF(OR(AND(仮説検証費11[[#This Row],[件　名]]="",仮説検証費11[[#This Row],[内　容
仕　様]]="",仮説検証費11[[#This Row],[数量
(A)]]="",仮説検証費11[[#This Row],[単位]]="",仮説検証費11[[#This Row],[単価(B)
（税抜）]]="",仮説検証費11[[#This Row],[委託先
（予定）]]=""),
          AND(仮説検証費11[[#This Row],[件　名]]&lt;&gt;"",仮説検証費11[[#This Row],[内　容
仕　様]]&lt;&gt;"",仮説検証費11[[#This Row],[数量
(A)]]&lt;&gt;"",仮説検証費11[[#This Row],[単位]]&lt;&gt;"",仮説検証費11[[#This Row],[単価(B)
（税抜）]]&lt;&gt;"",仮説検証費11[[#This Row],[委託先
（予定）]]&lt;&gt;"")),
    "",
    "←全ての項目を入力してください。")</f>
        <v/>
      </c>
      <c r="K13" s="131"/>
      <c r="L13" s="131"/>
    </row>
    <row r="14" spans="1:12" ht="33.6" customHeight="1" x14ac:dyDescent="0.45">
      <c r="A14" s="19" t="s">
        <v>52</v>
      </c>
      <c r="B14" s="194"/>
      <c r="C14" s="195"/>
      <c r="D14" s="196"/>
      <c r="E14" s="15"/>
      <c r="F14" s="197"/>
      <c r="G14" s="13">
        <f>ROUNDDOWN(仮説検証費11[[#This Row],[助成対象経費
(A)×(B)
（税抜）]]*1.1,0)</f>
        <v>0</v>
      </c>
      <c r="H14" s="13">
        <f>仮説検証費11[[#This Row],[数量
(A)]]*仮説検証費11[[#This Row],[単価(B)
（税抜）]]</f>
        <v>0</v>
      </c>
      <c r="I14" s="11"/>
      <c r="J14" s="133" t="str">
        <f>IF(OR(AND(仮説検証費11[[#This Row],[件　名]]="",仮説検証費11[[#This Row],[内　容
仕　様]]="",仮説検証費11[[#This Row],[数量
(A)]]="",仮説検証費11[[#This Row],[単位]]="",仮説検証費11[[#This Row],[単価(B)
（税抜）]]="",仮説検証費11[[#This Row],[委託先
（予定）]]=""),
          AND(仮説検証費11[[#This Row],[件　名]]&lt;&gt;"",仮説検証費11[[#This Row],[内　容
仕　様]]&lt;&gt;"",仮説検証費11[[#This Row],[数量
(A)]]&lt;&gt;"",仮説検証費11[[#This Row],[単位]]&lt;&gt;"",仮説検証費11[[#This Row],[単価(B)
（税抜）]]&lt;&gt;"",仮説検証費11[[#This Row],[委託先
（予定）]]&lt;&gt;"")),
    "",
    "←全ての項目を入力してください。")</f>
        <v/>
      </c>
      <c r="K14" s="131"/>
      <c r="L14" s="131"/>
    </row>
    <row r="15" spans="1:12" ht="33.6" customHeight="1" x14ac:dyDescent="0.45">
      <c r="A15" s="19" t="s">
        <v>53</v>
      </c>
      <c r="B15" s="194"/>
      <c r="C15" s="195"/>
      <c r="D15" s="196"/>
      <c r="E15" s="12"/>
      <c r="F15" s="197"/>
      <c r="G15" s="13">
        <f>ROUNDDOWN(仮説検証費11[[#This Row],[助成対象経費
(A)×(B)
（税抜）]]*1.1,0)</f>
        <v>0</v>
      </c>
      <c r="H15" s="13">
        <f>仮説検証費11[[#This Row],[数量
(A)]]*仮説検証費11[[#This Row],[単価(B)
（税抜）]]</f>
        <v>0</v>
      </c>
      <c r="I15" s="11"/>
      <c r="J15" s="133" t="str">
        <f>IF(OR(AND(仮説検証費11[[#This Row],[件　名]]="",仮説検証費11[[#This Row],[内　容
仕　様]]="",仮説検証費11[[#This Row],[数量
(A)]]="",仮説検証費11[[#This Row],[単位]]="",仮説検証費11[[#This Row],[単価(B)
（税抜）]]="",仮説検証費11[[#This Row],[委託先
（予定）]]=""),
          AND(仮説検証費11[[#This Row],[件　名]]&lt;&gt;"",仮説検証費11[[#This Row],[内　容
仕　様]]&lt;&gt;"",仮説検証費11[[#This Row],[数量
(A)]]&lt;&gt;"",仮説検証費11[[#This Row],[単位]]&lt;&gt;"",仮説検証費11[[#This Row],[単価(B)
（税抜）]]&lt;&gt;"",仮説検証費11[[#This Row],[委託先
（予定）]]&lt;&gt;"")),
    "",
    "←全ての項目を入力してください。")</f>
        <v/>
      </c>
      <c r="K15" s="131"/>
      <c r="L15" s="131"/>
    </row>
    <row r="16" spans="1:12" ht="33.6" customHeight="1" x14ac:dyDescent="0.45">
      <c r="A16" s="19" t="s">
        <v>54</v>
      </c>
      <c r="B16" s="194"/>
      <c r="C16" s="195"/>
      <c r="D16" s="196"/>
      <c r="E16" s="12"/>
      <c r="F16" s="197"/>
      <c r="G16" s="13">
        <f>ROUNDDOWN(仮説検証費11[[#This Row],[助成対象経費
(A)×(B)
（税抜）]]*1.1,0)</f>
        <v>0</v>
      </c>
      <c r="H16" s="13">
        <f>仮説検証費11[[#This Row],[数量
(A)]]*仮説検証費11[[#This Row],[単価(B)
（税抜）]]</f>
        <v>0</v>
      </c>
      <c r="I16" s="11"/>
      <c r="J16" s="133" t="str">
        <f>IF(OR(AND(仮説検証費11[[#This Row],[件　名]]="",仮説検証費11[[#This Row],[内　容
仕　様]]="",仮説検証費11[[#This Row],[数量
(A)]]="",仮説検証費11[[#This Row],[単位]]="",仮説検証費11[[#This Row],[単価(B)
（税抜）]]="",仮説検証費11[[#This Row],[委託先
（予定）]]=""),
          AND(仮説検証費11[[#This Row],[件　名]]&lt;&gt;"",仮説検証費11[[#This Row],[内　容
仕　様]]&lt;&gt;"",仮説検証費11[[#This Row],[数量
(A)]]&lt;&gt;"",仮説検証費11[[#This Row],[単位]]&lt;&gt;"",仮説検証費11[[#This Row],[単価(B)
（税抜）]]&lt;&gt;"",仮説検証費11[[#This Row],[委託先
（予定）]]&lt;&gt;"")),
    "",
    "←全ての項目を入力してください。")</f>
        <v/>
      </c>
      <c r="K16" s="131"/>
      <c r="L16" s="131"/>
    </row>
    <row r="17" spans="1:12" ht="33.6" customHeight="1" x14ac:dyDescent="0.45">
      <c r="A17" s="19" t="s">
        <v>55</v>
      </c>
      <c r="B17" s="194"/>
      <c r="C17" s="195"/>
      <c r="D17" s="196"/>
      <c r="E17" s="12"/>
      <c r="F17" s="197"/>
      <c r="G17" s="13">
        <f>ROUNDDOWN(仮説検証費11[[#This Row],[助成対象経費
(A)×(B)
（税抜）]]*1.1,0)</f>
        <v>0</v>
      </c>
      <c r="H17" s="13">
        <f>仮説検証費11[[#This Row],[数量
(A)]]*仮説検証費11[[#This Row],[単価(B)
（税抜）]]</f>
        <v>0</v>
      </c>
      <c r="I17" s="11"/>
      <c r="J17" s="133" t="str">
        <f>IF(OR(AND(仮説検証費11[[#This Row],[件　名]]="",仮説検証費11[[#This Row],[内　容
仕　様]]="",仮説検証費11[[#This Row],[数量
(A)]]="",仮説検証費11[[#This Row],[単位]]="",仮説検証費11[[#This Row],[単価(B)
（税抜）]]="",仮説検証費11[[#This Row],[委託先
（予定）]]=""),
          AND(仮説検証費11[[#This Row],[件　名]]&lt;&gt;"",仮説検証費11[[#This Row],[内　容
仕　様]]&lt;&gt;"",仮説検証費11[[#This Row],[数量
(A)]]&lt;&gt;"",仮説検証費11[[#This Row],[単位]]&lt;&gt;"",仮説検証費11[[#This Row],[単価(B)
（税抜）]]&lt;&gt;"",仮説検証費11[[#This Row],[委託先
（予定）]]&lt;&gt;"")),
    "",
    "←全ての項目を入力してください。")</f>
        <v/>
      </c>
      <c r="K17" s="131"/>
      <c r="L17" s="131"/>
    </row>
    <row r="18" spans="1:12" ht="33.6" customHeight="1" x14ac:dyDescent="0.45">
      <c r="A18" s="19" t="s">
        <v>56</v>
      </c>
      <c r="B18" s="202"/>
      <c r="C18" s="203"/>
      <c r="D18" s="204"/>
      <c r="E18" s="205"/>
      <c r="F18" s="206"/>
      <c r="G18" s="13">
        <f>ROUNDDOWN(仮説検証費11[[#This Row],[助成対象経費
(A)×(B)
（税抜）]]*1.1,0)</f>
        <v>0</v>
      </c>
      <c r="H18" s="13">
        <f>仮説検証費11[[#This Row],[数量
(A)]]*仮説検証費11[[#This Row],[単価(B)
（税抜）]]</f>
        <v>0</v>
      </c>
      <c r="I18" s="11"/>
      <c r="J18" s="133" t="str">
        <f>IF(OR(AND(仮説検証費11[[#This Row],[件　名]]="",仮説検証費11[[#This Row],[内　容
仕　様]]="",仮説検証費11[[#This Row],[数量
(A)]]="",仮説検証費11[[#This Row],[単位]]="",仮説検証費11[[#This Row],[単価(B)
（税抜）]]="",仮説検証費11[[#This Row],[委託先
（予定）]]=""),
          AND(仮説検証費11[[#This Row],[件　名]]&lt;&gt;"",仮説検証費11[[#This Row],[内　容
仕　様]]&lt;&gt;"",仮説検証費11[[#This Row],[数量
(A)]]&lt;&gt;"",仮説検証費11[[#This Row],[単位]]&lt;&gt;"",仮説検証費11[[#This Row],[単価(B)
（税抜）]]&lt;&gt;"",仮説検証費11[[#This Row],[委託先
（予定）]]&lt;&gt;"")),
    "",
    "←全ての項目を入力してください。")</f>
        <v/>
      </c>
      <c r="K18" s="131"/>
      <c r="L18" s="131"/>
    </row>
    <row r="19" spans="1:12" ht="33.6" customHeight="1" x14ac:dyDescent="0.45">
      <c r="A19" s="20"/>
      <c r="B19" s="188"/>
      <c r="C19" s="188"/>
      <c r="D19" s="188"/>
      <c r="E19" s="188"/>
      <c r="F19" s="115" t="s">
        <v>58</v>
      </c>
      <c r="G19" s="143">
        <f>SUBTOTAL(109,仮説検証費11[助成事業に
要する経費
（税込）])</f>
        <v>1133000</v>
      </c>
      <c r="H19" s="143">
        <f>SUBTOTAL(109,仮説検証費11[助成対象経費
(A)×(B)
（税抜）])</f>
        <v>1030000</v>
      </c>
      <c r="I19" s="67"/>
      <c r="J19" s="144"/>
      <c r="K19" s="145"/>
      <c r="L19" s="146"/>
    </row>
    <row r="20" spans="1:12" x14ac:dyDescent="0.45">
      <c r="A20" s="8"/>
      <c r="B20" s="8"/>
      <c r="C20" s="8"/>
      <c r="D20" s="8"/>
      <c r="E20" s="8"/>
      <c r="F20" s="8"/>
      <c r="G20" s="8"/>
      <c r="H20" s="8"/>
      <c r="I20" s="8"/>
      <c r="J20" s="9"/>
    </row>
  </sheetData>
  <mergeCells count="1">
    <mergeCell ref="A2:H2"/>
  </mergeCells>
  <phoneticPr fontId="3"/>
  <conditionalFormatting sqref="I4:I18 B4:F18">
    <cfRule type="expression" dxfId="271" priority="1">
      <formula>AND(OR($B4&lt;&gt;"",$C4&lt;&gt;"",#REF!&lt;&gt;"",$D4&lt;&gt;"",$E4&lt;&gt;"",$F4&lt;&gt;""),B4="")</formula>
    </cfRule>
  </conditionalFormatting>
  <dataValidations count="5">
    <dataValidation allowBlank="1" showInputMessage="1" showErrorMessage="1" promptTitle="委託先企業名を記載してください" prompt="未定等不明確の場合は、 申請時点の候補先を記入。_x000a_委託先は、自社と資本関係、役員または従業員の兼務、自社の代表者３親等以内の親族による経営ではないこと。_x000a_" sqref="I4"/>
    <dataValidation allowBlank="1" showInputMessage="1" showErrorMessage="1" promptTitle="委託先企業名を記載してください" prompt="未定等不明確の場合は、 申請時点の候補先を記入してください。_x000a_委託・外注先は、自社と資本関係、役員または従業員の兼務、自社の代表者３親等以内の親族による経営ではない。_x000a_" sqref="I5:I18"/>
    <dataValidation allowBlank="1" showErrorMessage="1" sqref="C4:D18"/>
    <dataValidation type="custom" allowBlank="1" showInputMessage="1" showErrorMessage="1" sqref="J4:J18">
      <formula1>ISERROR(FIND(CHAR(10),J4))</formula1>
    </dataValidation>
    <dataValidation imeMode="halfAlpha" allowBlank="1" showInputMessage="1" showErrorMessage="1" sqref="F4:F18"/>
  </dataValidation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zoomScale="70" zoomScaleNormal="70" workbookViewId="0">
      <selection activeCell="F7" sqref="F7"/>
    </sheetView>
  </sheetViews>
  <sheetFormatPr defaultColWidth="4.796875" defaultRowHeight="18" x14ac:dyDescent="0.45"/>
  <cols>
    <col min="1" max="1" width="10.09765625" style="3" customWidth="1"/>
    <col min="2" max="2" width="21.09765625" style="3" customWidth="1"/>
    <col min="3" max="3" width="22" style="3" customWidth="1"/>
    <col min="4" max="4" width="5.796875" style="3" customWidth="1"/>
    <col min="5" max="5" width="6.296875" style="3" customWidth="1"/>
    <col min="6" max="6" width="13.796875" style="3" customWidth="1"/>
    <col min="7" max="7" width="19.296875" style="3" customWidth="1"/>
    <col min="8" max="8" width="16.09765625" style="3" customWidth="1"/>
    <col min="9" max="9" width="19.296875" style="3" customWidth="1"/>
    <col min="10" max="10" width="4" style="3" hidden="1" customWidth="1"/>
    <col min="11" max="12" width="44.69921875" style="3" customWidth="1"/>
    <col min="13" max="16384" width="4.796875" style="3"/>
  </cols>
  <sheetData>
    <row r="1" spans="1:12" ht="30.6" customHeight="1" x14ac:dyDescent="0.45">
      <c r="A1" s="22" t="s">
        <v>13</v>
      </c>
    </row>
    <row r="2" spans="1:12" ht="30.6" customHeight="1" x14ac:dyDescent="0.45">
      <c r="A2" s="330" t="s">
        <v>216</v>
      </c>
      <c r="B2" s="330"/>
      <c r="C2" s="330"/>
      <c r="D2" s="330"/>
      <c r="E2" s="330"/>
      <c r="F2" s="330"/>
      <c r="G2" s="330"/>
      <c r="H2" s="330"/>
      <c r="I2" s="10" t="s">
        <v>32</v>
      </c>
      <c r="J2" s="9"/>
    </row>
    <row r="3" spans="1:12" ht="49.2" thickBot="1" x14ac:dyDescent="0.5">
      <c r="A3" s="17" t="s">
        <v>33</v>
      </c>
      <c r="B3" s="17" t="s">
        <v>34</v>
      </c>
      <c r="C3" s="17" t="s">
        <v>35</v>
      </c>
      <c r="D3" s="17" t="s">
        <v>36</v>
      </c>
      <c r="E3" s="18" t="s">
        <v>37</v>
      </c>
      <c r="F3" s="17" t="s">
        <v>38</v>
      </c>
      <c r="G3" s="17" t="s">
        <v>39</v>
      </c>
      <c r="H3" s="17" t="s">
        <v>40</v>
      </c>
      <c r="I3" s="17" t="s">
        <v>57</v>
      </c>
      <c r="J3" s="132" t="s">
        <v>41</v>
      </c>
      <c r="K3" s="141" t="s">
        <v>214</v>
      </c>
      <c r="L3" s="141" t="s">
        <v>215</v>
      </c>
    </row>
    <row r="4" spans="1:12" ht="33.6" customHeight="1" x14ac:dyDescent="0.45">
      <c r="A4" s="19" t="s">
        <v>42</v>
      </c>
      <c r="B4" s="209"/>
      <c r="C4" s="210"/>
      <c r="D4" s="211"/>
      <c r="E4" s="212"/>
      <c r="F4" s="213"/>
      <c r="G4" s="13">
        <f>ROUNDDOWN(仮説検証費[[#This Row],[助成対象経費
(A)×(B)
（税抜）]]*1.1,0)</f>
        <v>0</v>
      </c>
      <c r="H4" s="13">
        <f>仮説検証費[[#This Row],[数量
(A)]]*仮説検証費[[#This Row],[単価(B)
（税抜）]]</f>
        <v>0</v>
      </c>
      <c r="I4" s="11"/>
      <c r="J4" s="133" t="str">
        <f>IF(OR(AND(仮説検証費[[#This Row],[件　名]]="",仮説検証費[[#This Row],[内　容
仕　様]]="",仮説検証費[[#This Row],[数量
(A)]]="",仮説検証費[[#This Row],[単位]]="",仮説検証費[[#This Row],[単価(B)
（税抜）]]="",仮説検証費[[#This Row],[委託先
（予定）]]=""),
          AND(仮説検証費[[#This Row],[件　名]]&lt;&gt;"",仮説検証費[[#This Row],[内　容
仕　様]]&lt;&gt;"",仮説検証費[[#This Row],[数量
(A)]]&lt;&gt;"",仮説検証費[[#This Row],[単位]]&lt;&gt;"",仮説検証費[[#This Row],[単価(B)
（税抜）]]&lt;&gt;"",仮説検証費[[#This Row],[委託先
（予定）]]&lt;&gt;"")),
    "",
    "←全ての項目を入力してください。")</f>
        <v/>
      </c>
      <c r="K4" s="131"/>
      <c r="L4" s="131"/>
    </row>
    <row r="5" spans="1:12" ht="33.6" customHeight="1" x14ac:dyDescent="0.45">
      <c r="A5" s="19" t="s">
        <v>43</v>
      </c>
      <c r="B5" s="214"/>
      <c r="C5" s="195"/>
      <c r="D5" s="196"/>
      <c r="E5" s="12"/>
      <c r="F5" s="215"/>
      <c r="G5" s="13">
        <f>ROUNDDOWN(仮説検証費[[#This Row],[助成対象経費
(A)×(B)
（税抜）]]*1.1,0)</f>
        <v>0</v>
      </c>
      <c r="H5" s="13">
        <f>仮説検証費[[#This Row],[数量
(A)]]*仮説検証費[[#This Row],[単価(B)
（税抜）]]</f>
        <v>0</v>
      </c>
      <c r="I5" s="11"/>
      <c r="J5" s="133" t="str">
        <f>IF(OR(AND(仮説検証費[[#This Row],[件　名]]="",仮説検証費[[#This Row],[内　容
仕　様]]="",仮説検証費[[#This Row],[数量
(A)]]="",仮説検証費[[#This Row],[単位]]="",仮説検証費[[#This Row],[単価(B)
（税抜）]]="",仮説検証費[[#This Row],[委託先
（予定）]]=""),
          AND(仮説検証費[[#This Row],[件　名]]&lt;&gt;"",仮説検証費[[#This Row],[内　容
仕　様]]&lt;&gt;"",仮説検証費[[#This Row],[数量
(A)]]&lt;&gt;"",仮説検証費[[#This Row],[単位]]&lt;&gt;"",仮説検証費[[#This Row],[単価(B)
（税抜）]]&lt;&gt;"",仮説検証費[[#This Row],[委託先
（予定）]]&lt;&gt;"")),
    "",
    "←全ての項目を入力してください。")</f>
        <v/>
      </c>
      <c r="K5" s="131"/>
      <c r="L5" s="131"/>
    </row>
    <row r="6" spans="1:12" ht="33.6" customHeight="1" x14ac:dyDescent="0.45">
      <c r="A6" s="19" t="s">
        <v>44</v>
      </c>
      <c r="B6" s="214"/>
      <c r="C6" s="195"/>
      <c r="D6" s="196"/>
      <c r="E6" s="12"/>
      <c r="F6" s="215"/>
      <c r="G6" s="13">
        <f>ROUNDDOWN(仮説検証費[[#This Row],[助成対象経費
(A)×(B)
（税抜）]]*1.1,0)</f>
        <v>0</v>
      </c>
      <c r="H6" s="13">
        <f>仮説検証費[[#This Row],[数量
(A)]]*仮説検証費[[#This Row],[単価(B)
（税抜）]]</f>
        <v>0</v>
      </c>
      <c r="I6" s="11"/>
      <c r="J6" s="133" t="str">
        <f>IF(OR(AND(仮説検証費[[#This Row],[件　名]]="",仮説検証費[[#This Row],[内　容
仕　様]]="",仮説検証費[[#This Row],[数量
(A)]]="",仮説検証費[[#This Row],[単位]]="",仮説検証費[[#This Row],[単価(B)
（税抜）]]="",仮説検証費[[#This Row],[委託先
（予定）]]=""),
          AND(仮説検証費[[#This Row],[件　名]]&lt;&gt;"",仮説検証費[[#This Row],[内　容
仕　様]]&lt;&gt;"",仮説検証費[[#This Row],[数量
(A)]]&lt;&gt;"",仮説検証費[[#This Row],[単位]]&lt;&gt;"",仮説検証費[[#This Row],[単価(B)
（税抜）]]&lt;&gt;"",仮説検証費[[#This Row],[委託先
（予定）]]&lt;&gt;"")),
    "",
    "←全ての項目を入力してください。")</f>
        <v/>
      </c>
      <c r="K6" s="131"/>
      <c r="L6" s="131"/>
    </row>
    <row r="7" spans="1:12" ht="33.6" customHeight="1" x14ac:dyDescent="0.45">
      <c r="A7" s="19" t="s">
        <v>45</v>
      </c>
      <c r="B7" s="214"/>
      <c r="C7" s="195"/>
      <c r="D7" s="196"/>
      <c r="E7" s="12"/>
      <c r="F7" s="215"/>
      <c r="G7" s="13">
        <f>ROUNDDOWN(仮説検証費[[#This Row],[助成対象経費
(A)×(B)
（税抜）]]*1.1,0)</f>
        <v>0</v>
      </c>
      <c r="H7" s="13">
        <f>仮説検証費[[#This Row],[数量
(A)]]*仮説検証費[[#This Row],[単価(B)
（税抜）]]</f>
        <v>0</v>
      </c>
      <c r="I7" s="11"/>
      <c r="J7" s="133" t="str">
        <f>IF(OR(AND(仮説検証費[[#This Row],[件　名]]="",仮説検証費[[#This Row],[内　容
仕　様]]="",仮説検証費[[#This Row],[数量
(A)]]="",仮説検証費[[#This Row],[単位]]="",仮説検証費[[#This Row],[単価(B)
（税抜）]]="",仮説検証費[[#This Row],[委託先
（予定）]]=""),
          AND(仮説検証費[[#This Row],[件　名]]&lt;&gt;"",仮説検証費[[#This Row],[内　容
仕　様]]&lt;&gt;"",仮説検証費[[#This Row],[数量
(A)]]&lt;&gt;"",仮説検証費[[#This Row],[単位]]&lt;&gt;"",仮説検証費[[#This Row],[単価(B)
（税抜）]]&lt;&gt;"",仮説検証費[[#This Row],[委託先
（予定）]]&lt;&gt;"")),
    "",
    "←全ての項目を入力してください。")</f>
        <v/>
      </c>
      <c r="K7" s="131"/>
      <c r="L7" s="131"/>
    </row>
    <row r="8" spans="1:12" ht="33.6" customHeight="1" x14ac:dyDescent="0.45">
      <c r="A8" s="19" t="s">
        <v>46</v>
      </c>
      <c r="B8" s="214"/>
      <c r="C8" s="195"/>
      <c r="D8" s="196"/>
      <c r="E8" s="12"/>
      <c r="F8" s="215"/>
      <c r="G8" s="13">
        <f>ROUNDDOWN(仮説検証費[[#This Row],[助成対象経費
(A)×(B)
（税抜）]]*1.1,0)</f>
        <v>0</v>
      </c>
      <c r="H8" s="13">
        <f>仮説検証費[[#This Row],[数量
(A)]]*仮説検証費[[#This Row],[単価(B)
（税抜）]]</f>
        <v>0</v>
      </c>
      <c r="I8" s="11"/>
      <c r="J8" s="133" t="str">
        <f>IF(OR(AND(仮説検証費[[#This Row],[件　名]]="",仮説検証費[[#This Row],[内　容
仕　様]]="",仮説検証費[[#This Row],[数量
(A)]]="",仮説検証費[[#This Row],[単位]]="",仮説検証費[[#This Row],[単価(B)
（税抜）]]="",仮説検証費[[#This Row],[委託先
（予定）]]=""),
          AND(仮説検証費[[#This Row],[件　名]]&lt;&gt;"",仮説検証費[[#This Row],[内　容
仕　様]]&lt;&gt;"",仮説検証費[[#This Row],[数量
(A)]]&lt;&gt;"",仮説検証費[[#This Row],[単位]]&lt;&gt;"",仮説検証費[[#This Row],[単価(B)
（税抜）]]&lt;&gt;"",仮説検証費[[#This Row],[委託先
（予定）]]&lt;&gt;"")),
    "",
    "←全ての項目を入力してください。")</f>
        <v/>
      </c>
      <c r="K8" s="131"/>
      <c r="L8" s="131"/>
    </row>
    <row r="9" spans="1:12" ht="33.6" customHeight="1" x14ac:dyDescent="0.45">
      <c r="A9" s="19" t="s">
        <v>47</v>
      </c>
      <c r="B9" s="214"/>
      <c r="C9" s="195"/>
      <c r="D9" s="196"/>
      <c r="E9" s="12"/>
      <c r="F9" s="215"/>
      <c r="G9" s="13">
        <f>ROUNDDOWN(仮説検証費[[#This Row],[助成対象経費
(A)×(B)
（税抜）]]*1.1,0)</f>
        <v>0</v>
      </c>
      <c r="H9" s="13">
        <f>仮説検証費[[#This Row],[数量
(A)]]*仮説検証費[[#This Row],[単価(B)
（税抜）]]</f>
        <v>0</v>
      </c>
      <c r="I9" s="11"/>
      <c r="J9" s="133" t="str">
        <f>IF(OR(AND(仮説検証費[[#This Row],[件　名]]="",仮説検証費[[#This Row],[内　容
仕　様]]="",仮説検証費[[#This Row],[数量
(A)]]="",仮説検証費[[#This Row],[単位]]="",仮説検証費[[#This Row],[単価(B)
（税抜）]]="",仮説検証費[[#This Row],[委託先
（予定）]]=""),
          AND(仮説検証費[[#This Row],[件　名]]&lt;&gt;"",仮説検証費[[#This Row],[内　容
仕　様]]&lt;&gt;"",仮説検証費[[#This Row],[数量
(A)]]&lt;&gt;"",仮説検証費[[#This Row],[単位]]&lt;&gt;"",仮説検証費[[#This Row],[単価(B)
（税抜）]]&lt;&gt;"",仮説検証費[[#This Row],[委託先
（予定）]]&lt;&gt;"")),
    "",
    "←全ての項目を入力してください。")</f>
        <v/>
      </c>
      <c r="K9" s="131"/>
      <c r="L9" s="131"/>
    </row>
    <row r="10" spans="1:12" ht="33.6" customHeight="1" x14ac:dyDescent="0.45">
      <c r="A10" s="19" t="s">
        <v>48</v>
      </c>
      <c r="B10" s="214"/>
      <c r="C10" s="195"/>
      <c r="D10" s="196"/>
      <c r="E10" s="12"/>
      <c r="F10" s="215"/>
      <c r="G10" s="13">
        <f>ROUNDDOWN(仮説検証費[[#This Row],[助成対象経費
(A)×(B)
（税抜）]]*1.1,0)</f>
        <v>0</v>
      </c>
      <c r="H10" s="13">
        <f>仮説検証費[[#This Row],[数量
(A)]]*仮説検証費[[#This Row],[単価(B)
（税抜）]]</f>
        <v>0</v>
      </c>
      <c r="I10" s="11"/>
      <c r="J10" s="133" t="str">
        <f>IF(OR(AND(仮説検証費[[#This Row],[件　名]]="",仮説検証費[[#This Row],[内　容
仕　様]]="",仮説検証費[[#This Row],[数量
(A)]]="",仮説検証費[[#This Row],[単位]]="",仮説検証費[[#This Row],[単価(B)
（税抜）]]="",仮説検証費[[#This Row],[委託先
（予定）]]=""),
          AND(仮説検証費[[#This Row],[件　名]]&lt;&gt;"",仮説検証費[[#This Row],[内　容
仕　様]]&lt;&gt;"",仮説検証費[[#This Row],[数量
(A)]]&lt;&gt;"",仮説検証費[[#This Row],[単位]]&lt;&gt;"",仮説検証費[[#This Row],[単価(B)
（税抜）]]&lt;&gt;"",仮説検証費[[#This Row],[委託先
（予定）]]&lt;&gt;"")),
    "",
    "←全ての項目を入力してください。")</f>
        <v/>
      </c>
      <c r="K10" s="131"/>
      <c r="L10" s="131"/>
    </row>
    <row r="11" spans="1:12" ht="33.6" customHeight="1" x14ac:dyDescent="0.45">
      <c r="A11" s="19" t="s">
        <v>49</v>
      </c>
      <c r="B11" s="214"/>
      <c r="C11" s="195"/>
      <c r="D11" s="196"/>
      <c r="E11" s="12"/>
      <c r="F11" s="215"/>
      <c r="G11" s="13">
        <f>ROUNDDOWN(仮説検証費[[#This Row],[助成対象経費
(A)×(B)
（税抜）]]*1.1,0)</f>
        <v>0</v>
      </c>
      <c r="H11" s="13">
        <f>仮説検証費[[#This Row],[数量
(A)]]*仮説検証費[[#This Row],[単価(B)
（税抜）]]</f>
        <v>0</v>
      </c>
      <c r="I11" s="11"/>
      <c r="J11" s="133" t="str">
        <f>IF(OR(AND(仮説検証費[[#This Row],[件　名]]="",仮説検証費[[#This Row],[内　容
仕　様]]="",仮説検証費[[#This Row],[数量
(A)]]="",仮説検証費[[#This Row],[単位]]="",仮説検証費[[#This Row],[単価(B)
（税抜）]]="",仮説検証費[[#This Row],[委託先
（予定）]]=""),
          AND(仮説検証費[[#This Row],[件　名]]&lt;&gt;"",仮説検証費[[#This Row],[内　容
仕　様]]&lt;&gt;"",仮説検証費[[#This Row],[数量
(A)]]&lt;&gt;"",仮説検証費[[#This Row],[単位]]&lt;&gt;"",仮説検証費[[#This Row],[単価(B)
（税抜）]]&lt;&gt;"",仮説検証費[[#This Row],[委託先
（予定）]]&lt;&gt;"")),
    "",
    "←全ての項目を入力してください。")</f>
        <v/>
      </c>
      <c r="K11" s="131"/>
      <c r="L11" s="131"/>
    </row>
    <row r="12" spans="1:12" ht="33.6" customHeight="1" x14ac:dyDescent="0.45">
      <c r="A12" s="19" t="s">
        <v>50</v>
      </c>
      <c r="B12" s="214"/>
      <c r="C12" s="195"/>
      <c r="D12" s="196"/>
      <c r="E12" s="15"/>
      <c r="F12" s="215"/>
      <c r="G12" s="13">
        <f>ROUNDDOWN(仮説検証費[[#This Row],[助成対象経費
(A)×(B)
（税抜）]]*1.1,0)</f>
        <v>0</v>
      </c>
      <c r="H12" s="13">
        <f>仮説検証費[[#This Row],[数量
(A)]]*仮説検証費[[#This Row],[単価(B)
（税抜）]]</f>
        <v>0</v>
      </c>
      <c r="I12" s="11"/>
      <c r="J12" s="133" t="str">
        <f>IF(OR(AND(仮説検証費[[#This Row],[件　名]]="",仮説検証費[[#This Row],[内　容
仕　様]]="",仮説検証費[[#This Row],[数量
(A)]]="",仮説検証費[[#This Row],[単位]]="",仮説検証費[[#This Row],[単価(B)
（税抜）]]="",仮説検証費[[#This Row],[委託先
（予定）]]=""),
          AND(仮説検証費[[#This Row],[件　名]]&lt;&gt;"",仮説検証費[[#This Row],[内　容
仕　様]]&lt;&gt;"",仮説検証費[[#This Row],[数量
(A)]]&lt;&gt;"",仮説検証費[[#This Row],[単位]]&lt;&gt;"",仮説検証費[[#This Row],[単価(B)
（税抜）]]&lt;&gt;"",仮説検証費[[#This Row],[委託先
（予定）]]&lt;&gt;"")),
    "",
    "←全ての項目を入力してください。")</f>
        <v/>
      </c>
      <c r="K12" s="131"/>
      <c r="L12" s="131"/>
    </row>
    <row r="13" spans="1:12" ht="33.6" customHeight="1" x14ac:dyDescent="0.45">
      <c r="A13" s="19" t="s">
        <v>51</v>
      </c>
      <c r="B13" s="214"/>
      <c r="C13" s="195"/>
      <c r="D13" s="196"/>
      <c r="E13" s="15"/>
      <c r="F13" s="215"/>
      <c r="G13" s="13">
        <f>ROUNDDOWN(仮説検証費[[#This Row],[助成対象経費
(A)×(B)
（税抜）]]*1.1,0)</f>
        <v>0</v>
      </c>
      <c r="H13" s="13">
        <f>仮説検証費[[#This Row],[数量
(A)]]*仮説検証費[[#This Row],[単価(B)
（税抜）]]</f>
        <v>0</v>
      </c>
      <c r="I13" s="11"/>
      <c r="J13" s="133" t="str">
        <f>IF(OR(AND(仮説検証費[[#This Row],[件　名]]="",仮説検証費[[#This Row],[内　容
仕　様]]="",仮説検証費[[#This Row],[数量
(A)]]="",仮説検証費[[#This Row],[単位]]="",仮説検証費[[#This Row],[単価(B)
（税抜）]]="",仮説検証費[[#This Row],[委託先
（予定）]]=""),
          AND(仮説検証費[[#This Row],[件　名]]&lt;&gt;"",仮説検証費[[#This Row],[内　容
仕　様]]&lt;&gt;"",仮説検証費[[#This Row],[数量
(A)]]&lt;&gt;"",仮説検証費[[#This Row],[単位]]&lt;&gt;"",仮説検証費[[#This Row],[単価(B)
（税抜）]]&lt;&gt;"",仮説検証費[[#This Row],[委託先
（予定）]]&lt;&gt;"")),
    "",
    "←全ての項目を入力してください。")</f>
        <v/>
      </c>
      <c r="K13" s="131"/>
      <c r="L13" s="131"/>
    </row>
    <row r="14" spans="1:12" ht="33.6" customHeight="1" x14ac:dyDescent="0.45">
      <c r="A14" s="19" t="s">
        <v>52</v>
      </c>
      <c r="B14" s="214"/>
      <c r="C14" s="195"/>
      <c r="D14" s="196"/>
      <c r="E14" s="15"/>
      <c r="F14" s="215"/>
      <c r="G14" s="13">
        <f>ROUNDDOWN(仮説検証費[[#This Row],[助成対象経費
(A)×(B)
（税抜）]]*1.1,0)</f>
        <v>0</v>
      </c>
      <c r="H14" s="13">
        <f>仮説検証費[[#This Row],[数量
(A)]]*仮説検証費[[#This Row],[単価(B)
（税抜）]]</f>
        <v>0</v>
      </c>
      <c r="I14" s="11"/>
      <c r="J14" s="133" t="str">
        <f>IF(OR(AND(仮説検証費[[#This Row],[件　名]]="",仮説検証費[[#This Row],[内　容
仕　様]]="",仮説検証費[[#This Row],[数量
(A)]]="",仮説検証費[[#This Row],[単位]]="",仮説検証費[[#This Row],[単価(B)
（税抜）]]="",仮説検証費[[#This Row],[委託先
（予定）]]=""),
          AND(仮説検証費[[#This Row],[件　名]]&lt;&gt;"",仮説検証費[[#This Row],[内　容
仕　様]]&lt;&gt;"",仮説検証費[[#This Row],[数量
(A)]]&lt;&gt;"",仮説検証費[[#This Row],[単位]]&lt;&gt;"",仮説検証費[[#This Row],[単価(B)
（税抜）]]&lt;&gt;"",仮説検証費[[#This Row],[委託先
（予定）]]&lt;&gt;"")),
    "",
    "←全ての項目を入力してください。")</f>
        <v/>
      </c>
      <c r="K14" s="131"/>
      <c r="L14" s="131"/>
    </row>
    <row r="15" spans="1:12" ht="33.6" customHeight="1" x14ac:dyDescent="0.45">
      <c r="A15" s="19" t="s">
        <v>53</v>
      </c>
      <c r="B15" s="214"/>
      <c r="C15" s="195"/>
      <c r="D15" s="196"/>
      <c r="E15" s="12"/>
      <c r="F15" s="215"/>
      <c r="G15" s="13">
        <f>ROUNDDOWN(仮説検証費[[#This Row],[助成対象経費
(A)×(B)
（税抜）]]*1.1,0)</f>
        <v>0</v>
      </c>
      <c r="H15" s="13">
        <f>仮説検証費[[#This Row],[数量
(A)]]*仮説検証費[[#This Row],[単価(B)
（税抜）]]</f>
        <v>0</v>
      </c>
      <c r="I15" s="11"/>
      <c r="J15" s="133" t="str">
        <f>IF(OR(AND(仮説検証費[[#This Row],[件　名]]="",仮説検証費[[#This Row],[内　容
仕　様]]="",仮説検証費[[#This Row],[数量
(A)]]="",仮説検証費[[#This Row],[単位]]="",仮説検証費[[#This Row],[単価(B)
（税抜）]]="",仮説検証費[[#This Row],[委託先
（予定）]]=""),
          AND(仮説検証費[[#This Row],[件　名]]&lt;&gt;"",仮説検証費[[#This Row],[内　容
仕　様]]&lt;&gt;"",仮説検証費[[#This Row],[数量
(A)]]&lt;&gt;"",仮説検証費[[#This Row],[単位]]&lt;&gt;"",仮説検証費[[#This Row],[単価(B)
（税抜）]]&lt;&gt;"",仮説検証費[[#This Row],[委託先
（予定）]]&lt;&gt;"")),
    "",
    "←全ての項目を入力してください。")</f>
        <v/>
      </c>
      <c r="K15" s="131"/>
      <c r="L15" s="131"/>
    </row>
    <row r="16" spans="1:12" ht="33.6" customHeight="1" x14ac:dyDescent="0.45">
      <c r="A16" s="19" t="s">
        <v>54</v>
      </c>
      <c r="B16" s="214"/>
      <c r="C16" s="195"/>
      <c r="D16" s="196"/>
      <c r="E16" s="12"/>
      <c r="F16" s="215"/>
      <c r="G16" s="13">
        <f>ROUNDDOWN(仮説検証費[[#This Row],[助成対象経費
(A)×(B)
（税抜）]]*1.1,0)</f>
        <v>0</v>
      </c>
      <c r="H16" s="13">
        <f>仮説検証費[[#This Row],[数量
(A)]]*仮説検証費[[#This Row],[単価(B)
（税抜）]]</f>
        <v>0</v>
      </c>
      <c r="I16" s="11"/>
      <c r="J16" s="133" t="str">
        <f>IF(OR(AND(仮説検証費[[#This Row],[件　名]]="",仮説検証費[[#This Row],[内　容
仕　様]]="",仮説検証費[[#This Row],[数量
(A)]]="",仮説検証費[[#This Row],[単位]]="",仮説検証費[[#This Row],[単価(B)
（税抜）]]="",仮説検証費[[#This Row],[委託先
（予定）]]=""),
          AND(仮説検証費[[#This Row],[件　名]]&lt;&gt;"",仮説検証費[[#This Row],[内　容
仕　様]]&lt;&gt;"",仮説検証費[[#This Row],[数量
(A)]]&lt;&gt;"",仮説検証費[[#This Row],[単位]]&lt;&gt;"",仮説検証費[[#This Row],[単価(B)
（税抜）]]&lt;&gt;"",仮説検証費[[#This Row],[委託先
（予定）]]&lt;&gt;"")),
    "",
    "←全ての項目を入力してください。")</f>
        <v/>
      </c>
      <c r="K16" s="131"/>
      <c r="L16" s="131"/>
    </row>
    <row r="17" spans="1:12" ht="33.6" customHeight="1" x14ac:dyDescent="0.45">
      <c r="A17" s="19" t="s">
        <v>55</v>
      </c>
      <c r="B17" s="214"/>
      <c r="C17" s="195"/>
      <c r="D17" s="196"/>
      <c r="E17" s="12"/>
      <c r="F17" s="215"/>
      <c r="G17" s="13">
        <f>ROUNDDOWN(仮説検証費[[#This Row],[助成対象経費
(A)×(B)
（税抜）]]*1.1,0)</f>
        <v>0</v>
      </c>
      <c r="H17" s="13">
        <f>仮説検証費[[#This Row],[数量
(A)]]*仮説検証費[[#This Row],[単価(B)
（税抜）]]</f>
        <v>0</v>
      </c>
      <c r="I17" s="11"/>
      <c r="J17" s="133" t="str">
        <f>IF(OR(AND(仮説検証費[[#This Row],[件　名]]="",仮説検証費[[#This Row],[内　容
仕　様]]="",仮説検証費[[#This Row],[数量
(A)]]="",仮説検証費[[#This Row],[単位]]="",仮説検証費[[#This Row],[単価(B)
（税抜）]]="",仮説検証費[[#This Row],[委託先
（予定）]]=""),
          AND(仮説検証費[[#This Row],[件　名]]&lt;&gt;"",仮説検証費[[#This Row],[内　容
仕　様]]&lt;&gt;"",仮説検証費[[#This Row],[数量
(A)]]&lt;&gt;"",仮説検証費[[#This Row],[単位]]&lt;&gt;"",仮説検証費[[#This Row],[単価(B)
（税抜）]]&lt;&gt;"",仮説検証費[[#This Row],[委託先
（予定）]]&lt;&gt;"")),
    "",
    "←全ての項目を入力してください。")</f>
        <v/>
      </c>
      <c r="K17" s="131"/>
      <c r="L17" s="131"/>
    </row>
    <row r="18" spans="1:12" ht="33.6" customHeight="1" thickBot="1" x14ac:dyDescent="0.5">
      <c r="A18" s="19" t="s">
        <v>56</v>
      </c>
      <c r="B18" s="216"/>
      <c r="C18" s="217"/>
      <c r="D18" s="218"/>
      <c r="E18" s="219"/>
      <c r="F18" s="220"/>
      <c r="G18" s="13">
        <f>ROUNDDOWN(仮説検証費[[#This Row],[助成対象経費
(A)×(B)
（税抜）]]*1.1,0)</f>
        <v>0</v>
      </c>
      <c r="H18" s="13">
        <f>仮説検証費[[#This Row],[数量
(A)]]*仮説検証費[[#This Row],[単価(B)
（税抜）]]</f>
        <v>0</v>
      </c>
      <c r="I18" s="11"/>
      <c r="J18" s="133" t="str">
        <f>IF(OR(AND(仮説検証費[[#This Row],[件　名]]="",仮説検証費[[#This Row],[内　容
仕　様]]="",仮説検証費[[#This Row],[数量
(A)]]="",仮説検証費[[#This Row],[単位]]="",仮説検証費[[#This Row],[単価(B)
（税抜）]]="",仮説検証費[[#This Row],[委託先
（予定）]]=""),
          AND(仮説検証費[[#This Row],[件　名]]&lt;&gt;"",仮説検証費[[#This Row],[内　容
仕　様]]&lt;&gt;"",仮説検証費[[#This Row],[数量
(A)]]&lt;&gt;"",仮説検証費[[#This Row],[単位]]&lt;&gt;"",仮説検証費[[#This Row],[単価(B)
（税抜）]]&lt;&gt;"",仮説検証費[[#This Row],[委託先
（予定）]]&lt;&gt;"")),
    "",
    "←全ての項目を入力してください。")</f>
        <v/>
      </c>
      <c r="K18" s="131"/>
      <c r="L18" s="131"/>
    </row>
    <row r="19" spans="1:12" ht="33.6" customHeight="1" x14ac:dyDescent="0.45">
      <c r="A19" s="20"/>
      <c r="B19" s="188"/>
      <c r="C19" s="188"/>
      <c r="D19" s="188"/>
      <c r="E19" s="188"/>
      <c r="F19" s="115" t="s">
        <v>58</v>
      </c>
      <c r="G19" s="143">
        <f>SUBTOTAL(109,仮説検証費[助成事業に
要する経費
（税込）])</f>
        <v>0</v>
      </c>
      <c r="H19" s="143">
        <f>SUBTOTAL(109,仮説検証費[助成対象経費
(A)×(B)
（税抜）])</f>
        <v>0</v>
      </c>
      <c r="I19" s="67"/>
      <c r="J19" s="144"/>
      <c r="K19" s="145"/>
      <c r="L19" s="146"/>
    </row>
    <row r="20" spans="1:12" x14ac:dyDescent="0.45">
      <c r="A20" s="8"/>
      <c r="B20" s="8"/>
      <c r="C20" s="8"/>
      <c r="D20" s="8"/>
      <c r="E20" s="8"/>
      <c r="F20" s="8"/>
      <c r="G20" s="8"/>
      <c r="H20" s="8"/>
      <c r="I20" s="8"/>
      <c r="J20" s="9"/>
    </row>
  </sheetData>
  <mergeCells count="1">
    <mergeCell ref="A2:H2"/>
  </mergeCells>
  <phoneticPr fontId="3"/>
  <conditionalFormatting sqref="I4:I18 B4:F18">
    <cfRule type="expression" dxfId="249" priority="2">
      <formula>AND(OR($B4&lt;&gt;"",$C4&lt;&gt;"",#REF!&lt;&gt;"",$D4&lt;&gt;"",$E4&lt;&gt;"",$F4&lt;&gt;""),B4="")</formula>
    </cfRule>
  </conditionalFormatting>
  <dataValidations xWindow="1645" yWindow="574" count="5">
    <dataValidation imeMode="halfAlpha" allowBlank="1" showInputMessage="1" showErrorMessage="1" sqref="F4:F18"/>
    <dataValidation type="custom" allowBlank="1" showInputMessage="1" showErrorMessage="1" sqref="J4:J18">
      <formula1>ISERROR(FIND(CHAR(10),J4))</formula1>
    </dataValidation>
    <dataValidation allowBlank="1" showErrorMessage="1" sqref="C4:D18"/>
    <dataValidation allowBlank="1" showInputMessage="1" showErrorMessage="1" promptTitle="委託先企業名を記載してください" prompt="未定等不明確の場合は、 申請時点の候補先を記入してください。_x000a_委託・外注先は、自社と資本関係、役員または従業員の兼務、自社の代表者３親等以内の親族による経営ではない。_x000a_" sqref="I5:I18"/>
    <dataValidation allowBlank="1" showInputMessage="1" showErrorMessage="1" promptTitle="委託先企業名を記載してください" prompt="未定等不明確の場合は、 申請時点の候補先を記入。_x000a_委託先は、自社と資本関係、役員または従業員の兼務、自社の代表者３親等以内の親族による経営ではないこと。_x000a_" sqref="I4"/>
  </dataValidation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zoomScale="70" zoomScaleNormal="70" workbookViewId="0">
      <selection activeCell="H23" sqref="H23"/>
    </sheetView>
  </sheetViews>
  <sheetFormatPr defaultRowHeight="18" x14ac:dyDescent="0.45"/>
  <cols>
    <col min="2" max="2" width="21.5" customWidth="1"/>
    <col min="3" max="3" width="20.09765625" customWidth="1"/>
    <col min="4" max="4" width="11.5" customWidth="1"/>
    <col min="5" max="5" width="8.59765625" style="43"/>
    <col min="7" max="7" width="4.5" bestFit="1" customWidth="1"/>
    <col min="8" max="8" width="20.5" customWidth="1"/>
    <col min="9" max="10" width="17.09765625" customWidth="1"/>
    <col min="11" max="11" width="16.296875" customWidth="1"/>
    <col min="12" max="12" width="3.59765625" hidden="1" customWidth="1"/>
    <col min="13" max="14" width="44.69921875" customWidth="1"/>
  </cols>
  <sheetData>
    <row r="1" spans="1:14" s="3" customFormat="1" ht="30.6" customHeight="1" x14ac:dyDescent="0.45">
      <c r="A1" s="22" t="s">
        <v>14</v>
      </c>
      <c r="E1" s="42"/>
    </row>
    <row r="2" spans="1:14" ht="30.6" customHeight="1" x14ac:dyDescent="0.45">
      <c r="A2" s="332" t="s">
        <v>216</v>
      </c>
      <c r="B2" s="332"/>
      <c r="C2" s="332"/>
      <c r="D2" s="332"/>
      <c r="E2" s="332"/>
      <c r="F2" s="332"/>
      <c r="G2" s="332"/>
      <c r="H2" s="332"/>
      <c r="I2" s="332"/>
      <c r="K2" s="23"/>
      <c r="L2" s="24"/>
    </row>
    <row r="3" spans="1:14" x14ac:dyDescent="0.45">
      <c r="A3" s="331" t="s">
        <v>60</v>
      </c>
      <c r="B3" s="331"/>
      <c r="C3" s="331"/>
      <c r="D3" s="331"/>
      <c r="E3" s="331"/>
      <c r="F3" s="331"/>
      <c r="G3" s="331"/>
      <c r="H3" s="331"/>
      <c r="I3" s="331"/>
      <c r="J3" s="331"/>
      <c r="K3" s="39" t="s">
        <v>32</v>
      </c>
      <c r="L3" s="40"/>
    </row>
    <row r="4" spans="1:14" ht="48.6" thickBot="1" x14ac:dyDescent="0.5">
      <c r="A4" s="31" t="s">
        <v>33</v>
      </c>
      <c r="B4" s="44" t="s">
        <v>61</v>
      </c>
      <c r="C4" s="44" t="s">
        <v>62</v>
      </c>
      <c r="D4" s="44" t="s">
        <v>63</v>
      </c>
      <c r="E4" s="45" t="s">
        <v>203</v>
      </c>
      <c r="F4" s="45" t="s">
        <v>64</v>
      </c>
      <c r="G4" s="46" t="s">
        <v>65</v>
      </c>
      <c r="H4" s="44" t="s">
        <v>132</v>
      </c>
      <c r="I4" s="44" t="s">
        <v>66</v>
      </c>
      <c r="J4" s="44" t="s">
        <v>95</v>
      </c>
      <c r="K4" s="44" t="s">
        <v>67</v>
      </c>
      <c r="L4" s="136" t="s">
        <v>68</v>
      </c>
      <c r="M4" s="147" t="s">
        <v>214</v>
      </c>
      <c r="N4" s="147" t="s">
        <v>215</v>
      </c>
    </row>
    <row r="5" spans="1:14" ht="36.6" customHeight="1" x14ac:dyDescent="0.45">
      <c r="A5" s="47" t="s">
        <v>80</v>
      </c>
      <c r="B5" s="224"/>
      <c r="C5" s="225"/>
      <c r="D5" s="226"/>
      <c r="E5" s="227"/>
      <c r="F5" s="228"/>
      <c r="G5" s="229"/>
      <c r="H5" s="230"/>
      <c r="I5" s="27">
        <f>ROUNDDOWN(設備等導入費[[#This Row],[助成対象経費
(B)×ﾘｰｽ月数×(A)
（税抜）]]*1.1,0)</f>
        <v>0</v>
      </c>
      <c r="J5" s="27">
        <f>IF(設備等導入費[[#This Row],[設置期間
（月数）
※リース・
レンタルのみ]]&lt;&gt;"",設備等導入費[[#This Row],[設置期間
（月数）
※リース・
レンタルのみ]]*設備等導入費[[#This Row],[数量(A)]]*設備等導入費[[#This Row],[購入単価
又は
リース料等の月額（税抜）
(B)]],設備等導入費[[#This Row],[数量(A)]]*設備等導入費[[#This Row],[購入単価
又は
リース料等の月額（税抜）
(B)]])</f>
        <v>0</v>
      </c>
      <c r="K5" s="25"/>
      <c r="L5" s="137" t="str">
        <f>IF(AND(設備等導入費[[#This Row],[品　名]]="",設備等導入費[[#This Row],[用　途]]="",設備等導入費[[#This Row],[調達方法]]="",設備等導入費[[#This Row],[数量(A)]]="",設備等導入費[[#This Row],[単位]]="",設備等導入費[[#This Row],[購入単価
又は
リース料等の月額（税抜）
(B)]]="",設備等導入費[[#This Row],[リース・
レンタル先
及び
購入企業名      ]]=""),
    "",
    IF(AND(設備等導入費[[#This Row],[品　名]]&lt;&gt;"",設備等導入費[[#This Row],[用　途]]&lt;&gt;"",設備等導入費[[#This Row],[調達方法]]="購入",設備等導入費[[#This Row],[設置期間
（月数）
※リース・
レンタルのみ]]="",設備等導入費[[#This Row],[数量(A)]]&lt;&gt;"",設備等導入費[[#This Row],[単位]]&lt;&gt;"",設備等導入費[[#This Row],[購入単価
又は
リース料等の月額（税抜）
(B)]]&lt;&gt;"",設備等導入費[[#This Row],[リース・
レンタル先
及び
購入企業名      ]]&lt;&gt;""),
    "",
 IF(AND(設備等導入費[[#This Row],[品　名]]&lt;&gt;"",設備等導入費[[#This Row],[用　途]]&lt;&gt;"",OR(設備等導入費[[#This Row],[調達方法]]="ﾘｰｽ",設備等導入費[[#This Row],[調達方法]]="ﾚﾝﾀﾙ"),設備等導入費[[#This Row],[設置期間
（月数）
※リース・
レンタルのみ]]&lt;&gt;"",設備等導入費[[#This Row],[数量(A)]]&lt;&gt;"",設備等導入費[[#This Row],[単位]]&lt;&gt;"",設備等導入費[[#This Row],[購入単価
又は
リース料等の月額（税抜）
(B)]]&lt;&gt;"",設備等導入費[[#This Row],[リース・
レンタル先
及び
購入企業名      ]]&lt;&gt;""),
       "",
     IF(AND(設備等導入費[[#This Row],[品　名]]&lt;&gt;"",設備等導入費[[#This Row],[用　途]]&lt;&gt;"",設備等導入費[[#This Row],[調達方法]]="購入",設備等導入費[[#This Row],[設置期間
（月数）
※リース・
レンタルのみ]]&lt;&gt;"",設備等導入費[[#This Row],[数量(A)]]&lt;&gt;"",設備等導入費[[#This Row],[単位]]&lt;&gt;"",設備等導入費[[#This Row],[購入単価
又は
リース料等の月額（税抜）
(B)]]&lt;&gt;"",設備等導入費[[#This Row],[リース・
レンタル先
及び
購入企業名      ]]&lt;&gt;""),
       "←購入の場合は設置期間を記入しないでください。",
       "←全ての項目を記入してください。"))))</f>
        <v/>
      </c>
      <c r="M5" s="135"/>
      <c r="N5" s="135"/>
    </row>
    <row r="6" spans="1:14" ht="36.6" customHeight="1" x14ac:dyDescent="0.45">
      <c r="A6" s="47" t="s">
        <v>81</v>
      </c>
      <c r="B6" s="285"/>
      <c r="C6" s="286"/>
      <c r="D6" s="287"/>
      <c r="E6" s="288"/>
      <c r="F6" s="289"/>
      <c r="G6" s="284"/>
      <c r="H6" s="290"/>
      <c r="I6" s="27">
        <f>ROUNDDOWN(設備等導入費[[#This Row],[助成対象経費
(B)×ﾘｰｽ月数×(A)
（税抜）]]*1.1,0)</f>
        <v>0</v>
      </c>
      <c r="J6" s="27">
        <f>IF(設備等導入費[[#This Row],[設置期間
（月数）
※リース・
レンタルのみ]]&lt;&gt;"",設備等導入費[[#This Row],[設置期間
（月数）
※リース・
レンタルのみ]]*設備等導入費[[#This Row],[数量(A)]]*設備等導入費[[#This Row],[購入単価
又は
リース料等の月額（税抜）
(B)]],設備等導入費[[#This Row],[数量(A)]]*設備等導入費[[#This Row],[購入単価
又は
リース料等の月額（税抜）
(B)]])</f>
        <v>0</v>
      </c>
      <c r="K6" s="25"/>
      <c r="L6" s="137" t="str">
        <f>IF(AND(設備等導入費[[#This Row],[品　名]]="",設備等導入費[[#This Row],[用　途]]="",設備等導入費[[#This Row],[調達方法]]="",設備等導入費[[#This Row],[数量(A)]]="",設備等導入費[[#This Row],[単位]]="",設備等導入費[[#This Row],[購入単価
又は
リース料等の月額（税抜）
(B)]]="",設備等導入費[[#This Row],[リース・
レンタル先
及び
購入企業名      ]]=""),
    "",
    IF(AND(設備等導入費[[#This Row],[品　名]]&lt;&gt;"",設備等導入費[[#This Row],[用　途]]&lt;&gt;"",設備等導入費[[#This Row],[調達方法]]="購入",設備等導入費[[#This Row],[設置期間
（月数）
※リース・
レンタルのみ]]="",設備等導入費[[#This Row],[数量(A)]]&lt;&gt;"",設備等導入費[[#This Row],[単位]]&lt;&gt;"",設備等導入費[[#This Row],[購入単価
又は
リース料等の月額（税抜）
(B)]]&lt;&gt;"",設備等導入費[[#This Row],[リース・
レンタル先
及び
購入企業名      ]]&lt;&gt;""),
    "",
 IF(AND(設備等導入費[[#This Row],[品　名]]&lt;&gt;"",設備等導入費[[#This Row],[用　途]]&lt;&gt;"",OR(設備等導入費[[#This Row],[調達方法]]="ﾘｰｽ",設備等導入費[[#This Row],[調達方法]]="ﾚﾝﾀﾙ"),設備等導入費[[#This Row],[設置期間
（月数）
※リース・
レンタルのみ]]&lt;&gt;"",設備等導入費[[#This Row],[数量(A)]]&lt;&gt;"",設備等導入費[[#This Row],[単位]]&lt;&gt;"",設備等導入費[[#This Row],[購入単価
又は
リース料等の月額（税抜）
(B)]]&lt;&gt;"",設備等導入費[[#This Row],[リース・
レンタル先
及び
購入企業名      ]]&lt;&gt;""),
       "",
     IF(AND(設備等導入費[[#This Row],[品　名]]&lt;&gt;"",設備等導入費[[#This Row],[用　途]]&lt;&gt;"",設備等導入費[[#This Row],[調達方法]]="購入",設備等導入費[[#This Row],[設置期間
（月数）
※リース・
レンタルのみ]]&lt;&gt;"",設備等導入費[[#This Row],[数量(A)]]&lt;&gt;"",設備等導入費[[#This Row],[単位]]&lt;&gt;"",設備等導入費[[#This Row],[購入単価
又は
リース料等の月額（税抜）
(B)]]&lt;&gt;"",設備等導入費[[#This Row],[リース・
レンタル先
及び
購入企業名      ]]&lt;&gt;""),
       "←購入の場合は設置期間を記入しないでください。",
       "←全ての項目を記入してください。"))))</f>
        <v/>
      </c>
      <c r="M6" s="135"/>
      <c r="N6" s="135"/>
    </row>
    <row r="7" spans="1:14" ht="36.6" customHeight="1" x14ac:dyDescent="0.45">
      <c r="A7" s="47" t="s">
        <v>82</v>
      </c>
      <c r="B7" s="231"/>
      <c r="C7" s="232"/>
      <c r="D7" s="233"/>
      <c r="E7" s="234"/>
      <c r="F7" s="235"/>
      <c r="G7" s="26"/>
      <c r="H7" s="236"/>
      <c r="I7" s="27">
        <f>ROUNDDOWN(設備等導入費[[#This Row],[助成対象経費
(B)×ﾘｰｽ月数×(A)
（税抜）]]*1.1,0)</f>
        <v>0</v>
      </c>
      <c r="J7" s="27">
        <f>IF(設備等導入費[[#This Row],[設置期間
（月数）
※リース・
レンタルのみ]]&lt;&gt;"",設備等導入費[[#This Row],[設置期間
（月数）
※リース・
レンタルのみ]]*設備等導入費[[#This Row],[数量(A)]]*設備等導入費[[#This Row],[購入単価
又は
リース料等の月額（税抜）
(B)]],設備等導入費[[#This Row],[数量(A)]]*設備等導入費[[#This Row],[購入単価
又は
リース料等の月額（税抜）
(B)]])</f>
        <v>0</v>
      </c>
      <c r="K7" s="25"/>
      <c r="L7" s="137" t="str">
        <f>IF(AND(設備等導入費[[#This Row],[品　名]]="",設備等導入費[[#This Row],[用　途]]="",設備等導入費[[#This Row],[調達方法]]="",設備等導入費[[#This Row],[数量(A)]]="",設備等導入費[[#This Row],[単位]]="",設備等導入費[[#This Row],[購入単価
又は
リース料等の月額（税抜）
(B)]]="",設備等導入費[[#This Row],[リース・
レンタル先
及び
購入企業名      ]]=""),
    "",
    IF(AND(設備等導入費[[#This Row],[品　名]]&lt;&gt;"",設備等導入費[[#This Row],[用　途]]&lt;&gt;"",設備等導入費[[#This Row],[調達方法]]="購入",設備等導入費[[#This Row],[設置期間
（月数）
※リース・
レンタルのみ]]="",設備等導入費[[#This Row],[数量(A)]]&lt;&gt;"",設備等導入費[[#This Row],[単位]]&lt;&gt;"",設備等導入費[[#This Row],[購入単価
又は
リース料等の月額（税抜）
(B)]]&lt;&gt;"",設備等導入費[[#This Row],[リース・
レンタル先
及び
購入企業名      ]]&lt;&gt;""),
    "",
 IF(AND(設備等導入費[[#This Row],[品　名]]&lt;&gt;"",設備等導入費[[#This Row],[用　途]]&lt;&gt;"",OR(設備等導入費[[#This Row],[調達方法]]="ﾘｰｽ",設備等導入費[[#This Row],[調達方法]]="ﾚﾝﾀﾙ"),設備等導入費[[#This Row],[設置期間
（月数）
※リース・
レンタルのみ]]&lt;&gt;"",設備等導入費[[#This Row],[数量(A)]]&lt;&gt;"",設備等導入費[[#This Row],[単位]]&lt;&gt;"",設備等導入費[[#This Row],[購入単価
又は
リース料等の月額（税抜）
(B)]]&lt;&gt;"",設備等導入費[[#This Row],[リース・
レンタル先
及び
購入企業名      ]]&lt;&gt;""),
       "",
     IF(AND(設備等導入費[[#This Row],[品　名]]&lt;&gt;"",設備等導入費[[#This Row],[用　途]]&lt;&gt;"",設備等導入費[[#This Row],[調達方法]]="購入",設備等導入費[[#This Row],[設置期間
（月数）
※リース・
レンタルのみ]]&lt;&gt;"",設備等導入費[[#This Row],[数量(A)]]&lt;&gt;"",設備等導入費[[#This Row],[単位]]&lt;&gt;"",設備等導入費[[#This Row],[購入単価
又は
リース料等の月額（税抜）
(B)]]&lt;&gt;"",設備等導入費[[#This Row],[リース・
レンタル先
及び
購入企業名      ]]&lt;&gt;""),
       "←購入の場合は設置期間を記入しないでください。",
       "←全ての項目を記入してください。"))))</f>
        <v/>
      </c>
      <c r="M7" s="135"/>
      <c r="N7" s="135"/>
    </row>
    <row r="8" spans="1:14" ht="36.6" customHeight="1" x14ac:dyDescent="0.45">
      <c r="A8" s="47" t="s">
        <v>83</v>
      </c>
      <c r="B8" s="231"/>
      <c r="C8" s="232"/>
      <c r="D8" s="233"/>
      <c r="E8" s="234"/>
      <c r="F8" s="235"/>
      <c r="G8" s="26"/>
      <c r="H8" s="236"/>
      <c r="I8" s="27">
        <f>ROUNDDOWN(設備等導入費[[#This Row],[助成対象経費
(B)×ﾘｰｽ月数×(A)
（税抜）]]*1.1,0)</f>
        <v>0</v>
      </c>
      <c r="J8" s="27">
        <f>IF(設備等導入費[[#This Row],[設置期間
（月数）
※リース・
レンタルのみ]]&lt;&gt;"",設備等導入費[[#This Row],[設置期間
（月数）
※リース・
レンタルのみ]]*設備等導入費[[#This Row],[数量(A)]]*設備等導入費[[#This Row],[購入単価
又は
リース料等の月額（税抜）
(B)]],設備等導入費[[#This Row],[数量(A)]]*設備等導入費[[#This Row],[購入単価
又は
リース料等の月額（税抜）
(B)]])</f>
        <v>0</v>
      </c>
      <c r="K8" s="25"/>
      <c r="L8" s="137" t="str">
        <f>IF(AND(設備等導入費[[#This Row],[品　名]]="",設備等導入費[[#This Row],[用　途]]="",設備等導入費[[#This Row],[調達方法]]="",設備等導入費[[#This Row],[数量(A)]]="",設備等導入費[[#This Row],[単位]]="",設備等導入費[[#This Row],[購入単価
又は
リース料等の月額（税抜）
(B)]]="",設備等導入費[[#This Row],[リース・
レンタル先
及び
購入企業名      ]]=""),
    "",
    IF(AND(設備等導入費[[#This Row],[品　名]]&lt;&gt;"",設備等導入費[[#This Row],[用　途]]&lt;&gt;"",設備等導入費[[#This Row],[調達方法]]="購入",設備等導入費[[#This Row],[設置期間
（月数）
※リース・
レンタルのみ]]="",設備等導入費[[#This Row],[数量(A)]]&lt;&gt;"",設備等導入費[[#This Row],[単位]]&lt;&gt;"",設備等導入費[[#This Row],[購入単価
又は
リース料等の月額（税抜）
(B)]]&lt;&gt;"",設備等導入費[[#This Row],[リース・
レンタル先
及び
購入企業名      ]]&lt;&gt;""),
    "",
 IF(AND(設備等導入費[[#This Row],[品　名]]&lt;&gt;"",設備等導入費[[#This Row],[用　途]]&lt;&gt;"",OR(設備等導入費[[#This Row],[調達方法]]="ﾘｰｽ",設備等導入費[[#This Row],[調達方法]]="ﾚﾝﾀﾙ"),設備等導入費[[#This Row],[設置期間
（月数）
※リース・
レンタルのみ]]&lt;&gt;"",設備等導入費[[#This Row],[数量(A)]]&lt;&gt;"",設備等導入費[[#This Row],[単位]]&lt;&gt;"",設備等導入費[[#This Row],[購入単価
又は
リース料等の月額（税抜）
(B)]]&lt;&gt;"",設備等導入費[[#This Row],[リース・
レンタル先
及び
購入企業名      ]]&lt;&gt;""),
       "",
     IF(AND(設備等導入費[[#This Row],[品　名]]&lt;&gt;"",設備等導入費[[#This Row],[用　途]]&lt;&gt;"",設備等導入費[[#This Row],[調達方法]]="購入",設備等導入費[[#This Row],[設置期間
（月数）
※リース・
レンタルのみ]]&lt;&gt;"",設備等導入費[[#This Row],[数量(A)]]&lt;&gt;"",設備等導入費[[#This Row],[単位]]&lt;&gt;"",設備等導入費[[#This Row],[購入単価
又は
リース料等の月額（税抜）
(B)]]&lt;&gt;"",設備等導入費[[#This Row],[リース・
レンタル先
及び
購入企業名      ]]&lt;&gt;""),
       "←購入の場合は設置期間を記入しないでください。",
       "←全ての項目を記入してください。"))))</f>
        <v/>
      </c>
      <c r="M8" s="135"/>
      <c r="N8" s="135"/>
    </row>
    <row r="9" spans="1:14" ht="36.6" customHeight="1" x14ac:dyDescent="0.45">
      <c r="A9" s="47" t="s">
        <v>84</v>
      </c>
      <c r="B9" s="231"/>
      <c r="C9" s="232"/>
      <c r="D9" s="233"/>
      <c r="E9" s="234"/>
      <c r="F9" s="235"/>
      <c r="G9" s="26"/>
      <c r="H9" s="236"/>
      <c r="I9" s="27">
        <f>ROUNDDOWN(設備等導入費[[#This Row],[助成対象経費
(B)×ﾘｰｽ月数×(A)
（税抜）]]*1.1,0)</f>
        <v>0</v>
      </c>
      <c r="J9" s="27">
        <f>IF(設備等導入費[[#This Row],[設置期間
（月数）
※リース・
レンタルのみ]]&lt;&gt;"",設備等導入費[[#This Row],[設置期間
（月数）
※リース・
レンタルのみ]]*設備等導入費[[#This Row],[数量(A)]]*設備等導入費[[#This Row],[購入単価
又は
リース料等の月額（税抜）
(B)]],設備等導入費[[#This Row],[数量(A)]]*設備等導入費[[#This Row],[購入単価
又は
リース料等の月額（税抜）
(B)]])</f>
        <v>0</v>
      </c>
      <c r="K9" s="25"/>
      <c r="L9" s="137" t="str">
        <f>IF(AND(設備等導入費[[#This Row],[品　名]]="",設備等導入費[[#This Row],[用　途]]="",設備等導入費[[#This Row],[調達方法]]="",設備等導入費[[#This Row],[数量(A)]]="",設備等導入費[[#This Row],[単位]]="",設備等導入費[[#This Row],[購入単価
又は
リース料等の月額（税抜）
(B)]]="",設備等導入費[[#This Row],[リース・
レンタル先
及び
購入企業名      ]]=""),
    "",
    IF(AND(設備等導入費[[#This Row],[品　名]]&lt;&gt;"",設備等導入費[[#This Row],[用　途]]&lt;&gt;"",設備等導入費[[#This Row],[調達方法]]="購入",設備等導入費[[#This Row],[設置期間
（月数）
※リース・
レンタルのみ]]="",設備等導入費[[#This Row],[数量(A)]]&lt;&gt;"",設備等導入費[[#This Row],[単位]]&lt;&gt;"",設備等導入費[[#This Row],[購入単価
又は
リース料等の月額（税抜）
(B)]]&lt;&gt;"",設備等導入費[[#This Row],[リース・
レンタル先
及び
購入企業名      ]]&lt;&gt;""),
    "",
 IF(AND(設備等導入費[[#This Row],[品　名]]&lt;&gt;"",設備等導入費[[#This Row],[用　途]]&lt;&gt;"",OR(設備等導入費[[#This Row],[調達方法]]="ﾘｰｽ",設備等導入費[[#This Row],[調達方法]]="ﾚﾝﾀﾙ"),設備等導入費[[#This Row],[設置期間
（月数）
※リース・
レンタルのみ]]&lt;&gt;"",設備等導入費[[#This Row],[数量(A)]]&lt;&gt;"",設備等導入費[[#This Row],[単位]]&lt;&gt;"",設備等導入費[[#This Row],[購入単価
又は
リース料等の月額（税抜）
(B)]]&lt;&gt;"",設備等導入費[[#This Row],[リース・
レンタル先
及び
購入企業名      ]]&lt;&gt;""),
       "",
     IF(AND(設備等導入費[[#This Row],[品　名]]&lt;&gt;"",設備等導入費[[#This Row],[用　途]]&lt;&gt;"",設備等導入費[[#This Row],[調達方法]]="購入",設備等導入費[[#This Row],[設置期間
（月数）
※リース・
レンタルのみ]]&lt;&gt;"",設備等導入費[[#This Row],[数量(A)]]&lt;&gt;"",設備等導入費[[#This Row],[単位]]&lt;&gt;"",設備等導入費[[#This Row],[購入単価
又は
リース料等の月額（税抜）
(B)]]&lt;&gt;"",設備等導入費[[#This Row],[リース・
レンタル先
及び
購入企業名      ]]&lt;&gt;""),
       "←購入の場合は設置期間を記入しないでください。",
       "←全ての項目を記入してください。"))))</f>
        <v/>
      </c>
      <c r="M9" s="135"/>
      <c r="N9" s="135"/>
    </row>
    <row r="10" spans="1:14" ht="36.6" customHeight="1" x14ac:dyDescent="0.45">
      <c r="A10" s="47" t="s">
        <v>85</v>
      </c>
      <c r="B10" s="231"/>
      <c r="C10" s="232"/>
      <c r="D10" s="233"/>
      <c r="E10" s="234"/>
      <c r="F10" s="235"/>
      <c r="G10" s="26"/>
      <c r="H10" s="236"/>
      <c r="I10" s="27">
        <f>ROUNDDOWN(設備等導入費[[#This Row],[助成対象経費
(B)×ﾘｰｽ月数×(A)
（税抜）]]*1.1,0)</f>
        <v>0</v>
      </c>
      <c r="J10" s="27">
        <f>IF(設備等導入費[[#This Row],[設置期間
（月数）
※リース・
レンタルのみ]]&lt;&gt;"",設備等導入費[[#This Row],[設置期間
（月数）
※リース・
レンタルのみ]]*設備等導入費[[#This Row],[数量(A)]]*設備等導入費[[#This Row],[購入単価
又は
リース料等の月額（税抜）
(B)]],設備等導入費[[#This Row],[数量(A)]]*設備等導入費[[#This Row],[購入単価
又は
リース料等の月額（税抜）
(B)]])</f>
        <v>0</v>
      </c>
      <c r="K10" s="25"/>
      <c r="L10" s="137" t="str">
        <f>IF(AND(設備等導入費[[#This Row],[品　名]]="",設備等導入費[[#This Row],[用　途]]="",設備等導入費[[#This Row],[調達方法]]="",設備等導入費[[#This Row],[数量(A)]]="",設備等導入費[[#This Row],[単位]]="",設備等導入費[[#This Row],[購入単価
又は
リース料等の月額（税抜）
(B)]]="",設備等導入費[[#This Row],[リース・
レンタル先
及び
購入企業名      ]]=""),
    "",
    IF(AND(設備等導入費[[#This Row],[品　名]]&lt;&gt;"",設備等導入費[[#This Row],[用　途]]&lt;&gt;"",設備等導入費[[#This Row],[調達方法]]="購入",設備等導入費[[#This Row],[設置期間
（月数）
※リース・
レンタルのみ]]="",設備等導入費[[#This Row],[数量(A)]]&lt;&gt;"",設備等導入費[[#This Row],[単位]]&lt;&gt;"",設備等導入費[[#This Row],[購入単価
又は
リース料等の月額（税抜）
(B)]]&lt;&gt;"",設備等導入費[[#This Row],[リース・
レンタル先
及び
購入企業名      ]]&lt;&gt;""),
    "",
 IF(AND(設備等導入費[[#This Row],[品　名]]&lt;&gt;"",設備等導入費[[#This Row],[用　途]]&lt;&gt;"",OR(設備等導入費[[#This Row],[調達方法]]="ﾘｰｽ",設備等導入費[[#This Row],[調達方法]]="ﾚﾝﾀﾙ"),設備等導入費[[#This Row],[設置期間
（月数）
※リース・
レンタルのみ]]&lt;&gt;"",設備等導入費[[#This Row],[数量(A)]]&lt;&gt;"",設備等導入費[[#This Row],[単位]]&lt;&gt;"",設備等導入費[[#This Row],[購入単価
又は
リース料等の月額（税抜）
(B)]]&lt;&gt;"",設備等導入費[[#This Row],[リース・
レンタル先
及び
購入企業名      ]]&lt;&gt;""),
       "",
     IF(AND(設備等導入費[[#This Row],[品　名]]&lt;&gt;"",設備等導入費[[#This Row],[用　途]]&lt;&gt;"",設備等導入費[[#This Row],[調達方法]]="購入",設備等導入費[[#This Row],[設置期間
（月数）
※リース・
レンタルのみ]]&lt;&gt;"",設備等導入費[[#This Row],[数量(A)]]&lt;&gt;"",設備等導入費[[#This Row],[単位]]&lt;&gt;"",設備等導入費[[#This Row],[購入単価
又は
リース料等の月額（税抜）
(B)]]&lt;&gt;"",設備等導入費[[#This Row],[リース・
レンタル先
及び
購入企業名      ]]&lt;&gt;""),
       "←購入の場合は設置期間を記入しないでください。",
       "←全ての項目を記入してください。"))))</f>
        <v/>
      </c>
      <c r="M10" s="135"/>
      <c r="N10" s="135"/>
    </row>
    <row r="11" spans="1:14" ht="36.6" customHeight="1" x14ac:dyDescent="0.45">
      <c r="A11" s="47" t="s">
        <v>86</v>
      </c>
      <c r="B11" s="231"/>
      <c r="C11" s="232"/>
      <c r="D11" s="233"/>
      <c r="E11" s="234"/>
      <c r="F11" s="235"/>
      <c r="G11" s="26"/>
      <c r="H11" s="236"/>
      <c r="I11" s="27">
        <f>ROUNDDOWN(設備等導入費[[#This Row],[助成対象経費
(B)×ﾘｰｽ月数×(A)
（税抜）]]*1.1,0)</f>
        <v>0</v>
      </c>
      <c r="J11" s="27">
        <f>IF(設備等導入費[[#This Row],[設置期間
（月数）
※リース・
レンタルのみ]]&lt;&gt;"",設備等導入費[[#This Row],[設置期間
（月数）
※リース・
レンタルのみ]]*設備等導入費[[#This Row],[数量(A)]]*設備等導入費[[#This Row],[購入単価
又は
リース料等の月額（税抜）
(B)]],設備等導入費[[#This Row],[数量(A)]]*設備等導入費[[#This Row],[購入単価
又は
リース料等の月額（税抜）
(B)]])</f>
        <v>0</v>
      </c>
      <c r="K11" s="25"/>
      <c r="L11" s="137" t="str">
        <f>IF(AND(設備等導入費[[#This Row],[品　名]]="",設備等導入費[[#This Row],[用　途]]="",設備等導入費[[#This Row],[調達方法]]="",設備等導入費[[#This Row],[数量(A)]]="",設備等導入費[[#This Row],[単位]]="",設備等導入費[[#This Row],[購入単価
又は
リース料等の月額（税抜）
(B)]]="",設備等導入費[[#This Row],[リース・
レンタル先
及び
購入企業名      ]]=""),
    "",
    IF(AND(設備等導入費[[#This Row],[品　名]]&lt;&gt;"",設備等導入費[[#This Row],[用　途]]&lt;&gt;"",設備等導入費[[#This Row],[調達方法]]="購入",設備等導入費[[#This Row],[設置期間
（月数）
※リース・
レンタルのみ]]="",設備等導入費[[#This Row],[数量(A)]]&lt;&gt;"",設備等導入費[[#This Row],[単位]]&lt;&gt;"",設備等導入費[[#This Row],[購入単価
又は
リース料等の月額（税抜）
(B)]]&lt;&gt;"",設備等導入費[[#This Row],[リース・
レンタル先
及び
購入企業名      ]]&lt;&gt;""),
    "",
 IF(AND(設備等導入費[[#This Row],[品　名]]&lt;&gt;"",設備等導入費[[#This Row],[用　途]]&lt;&gt;"",OR(設備等導入費[[#This Row],[調達方法]]="ﾘｰｽ",設備等導入費[[#This Row],[調達方法]]="ﾚﾝﾀﾙ"),設備等導入費[[#This Row],[設置期間
（月数）
※リース・
レンタルのみ]]&lt;&gt;"",設備等導入費[[#This Row],[数量(A)]]&lt;&gt;"",設備等導入費[[#This Row],[単位]]&lt;&gt;"",設備等導入費[[#This Row],[購入単価
又は
リース料等の月額（税抜）
(B)]]&lt;&gt;"",設備等導入費[[#This Row],[リース・
レンタル先
及び
購入企業名      ]]&lt;&gt;""),
       "",
     IF(AND(設備等導入費[[#This Row],[品　名]]&lt;&gt;"",設備等導入費[[#This Row],[用　途]]&lt;&gt;"",設備等導入費[[#This Row],[調達方法]]="購入",設備等導入費[[#This Row],[設置期間
（月数）
※リース・
レンタルのみ]]&lt;&gt;"",設備等導入費[[#This Row],[数量(A)]]&lt;&gt;"",設備等導入費[[#This Row],[単位]]&lt;&gt;"",設備等導入費[[#This Row],[購入単価
又は
リース料等の月額（税抜）
(B)]]&lt;&gt;"",設備等導入費[[#This Row],[リース・
レンタル先
及び
購入企業名      ]]&lt;&gt;""),
       "←購入の場合は設置期間を記入しないでください。",
       "←全ての項目を記入してください。"))))</f>
        <v/>
      </c>
      <c r="M11" s="135"/>
      <c r="N11" s="135"/>
    </row>
    <row r="12" spans="1:14" ht="36.6" customHeight="1" x14ac:dyDescent="0.45">
      <c r="A12" s="47" t="s">
        <v>87</v>
      </c>
      <c r="B12" s="231"/>
      <c r="C12" s="232"/>
      <c r="D12" s="233"/>
      <c r="E12" s="234"/>
      <c r="F12" s="235"/>
      <c r="G12" s="26"/>
      <c r="H12" s="236"/>
      <c r="I12" s="27">
        <f>ROUNDDOWN(設備等導入費[[#This Row],[助成対象経費
(B)×ﾘｰｽ月数×(A)
（税抜）]]*1.1,0)</f>
        <v>0</v>
      </c>
      <c r="J12" s="27">
        <f>IF(設備等導入費[[#This Row],[設置期間
（月数）
※リース・
レンタルのみ]]&lt;&gt;"",設備等導入費[[#This Row],[設置期間
（月数）
※リース・
レンタルのみ]]*設備等導入費[[#This Row],[数量(A)]]*設備等導入費[[#This Row],[購入単価
又は
リース料等の月額（税抜）
(B)]],設備等導入費[[#This Row],[数量(A)]]*設備等導入費[[#This Row],[購入単価
又は
リース料等の月額（税抜）
(B)]])</f>
        <v>0</v>
      </c>
      <c r="K12" s="25"/>
      <c r="L12" s="137" t="str">
        <f>IF(AND(設備等導入費[[#This Row],[品　名]]="",設備等導入費[[#This Row],[用　途]]="",設備等導入費[[#This Row],[調達方法]]="",設備等導入費[[#This Row],[数量(A)]]="",設備等導入費[[#This Row],[単位]]="",設備等導入費[[#This Row],[購入単価
又は
リース料等の月額（税抜）
(B)]]="",設備等導入費[[#This Row],[リース・
レンタル先
及び
購入企業名      ]]=""),
    "",
    IF(AND(設備等導入費[[#This Row],[品　名]]&lt;&gt;"",設備等導入費[[#This Row],[用　途]]&lt;&gt;"",設備等導入費[[#This Row],[調達方法]]="購入",設備等導入費[[#This Row],[設置期間
（月数）
※リース・
レンタルのみ]]="",設備等導入費[[#This Row],[数量(A)]]&lt;&gt;"",設備等導入費[[#This Row],[単位]]&lt;&gt;"",設備等導入費[[#This Row],[購入単価
又は
リース料等の月額（税抜）
(B)]]&lt;&gt;"",設備等導入費[[#This Row],[リース・
レンタル先
及び
購入企業名      ]]&lt;&gt;""),
    "",
 IF(AND(設備等導入費[[#This Row],[品　名]]&lt;&gt;"",設備等導入費[[#This Row],[用　途]]&lt;&gt;"",OR(設備等導入費[[#This Row],[調達方法]]="ﾘｰｽ",設備等導入費[[#This Row],[調達方法]]="ﾚﾝﾀﾙ"),設備等導入費[[#This Row],[設置期間
（月数）
※リース・
レンタルのみ]]&lt;&gt;"",設備等導入費[[#This Row],[数量(A)]]&lt;&gt;"",設備等導入費[[#This Row],[単位]]&lt;&gt;"",設備等導入費[[#This Row],[購入単価
又は
リース料等の月額（税抜）
(B)]]&lt;&gt;"",設備等導入費[[#This Row],[リース・
レンタル先
及び
購入企業名      ]]&lt;&gt;""),
       "",
     IF(AND(設備等導入費[[#This Row],[品　名]]&lt;&gt;"",設備等導入費[[#This Row],[用　途]]&lt;&gt;"",設備等導入費[[#This Row],[調達方法]]="購入",設備等導入費[[#This Row],[設置期間
（月数）
※リース・
レンタルのみ]]&lt;&gt;"",設備等導入費[[#This Row],[数量(A)]]&lt;&gt;"",設備等導入費[[#This Row],[単位]]&lt;&gt;"",設備等導入費[[#This Row],[購入単価
又は
リース料等の月額（税抜）
(B)]]&lt;&gt;"",設備等導入費[[#This Row],[リース・
レンタル先
及び
購入企業名      ]]&lt;&gt;""),
       "←購入の場合は設置期間を記入しないでください。",
       "←全ての項目を記入してください。"))))</f>
        <v/>
      </c>
      <c r="M12" s="135"/>
      <c r="N12" s="135"/>
    </row>
    <row r="13" spans="1:14" ht="36.6" customHeight="1" x14ac:dyDescent="0.45">
      <c r="A13" s="47" t="s">
        <v>88</v>
      </c>
      <c r="B13" s="231"/>
      <c r="C13" s="232"/>
      <c r="D13" s="233"/>
      <c r="E13" s="234"/>
      <c r="F13" s="235"/>
      <c r="G13" s="26"/>
      <c r="H13" s="236"/>
      <c r="I13" s="27">
        <f>ROUNDDOWN(設備等導入費[[#This Row],[助成対象経費
(B)×ﾘｰｽ月数×(A)
（税抜）]]*1.1,0)</f>
        <v>0</v>
      </c>
      <c r="J13" s="27">
        <f>IF(設備等導入費[[#This Row],[設置期間
（月数）
※リース・
レンタルのみ]]&lt;&gt;"",設備等導入費[[#This Row],[設置期間
（月数）
※リース・
レンタルのみ]]*設備等導入費[[#This Row],[数量(A)]]*設備等導入費[[#This Row],[購入単価
又は
リース料等の月額（税抜）
(B)]],設備等導入費[[#This Row],[数量(A)]]*設備等導入費[[#This Row],[購入単価
又は
リース料等の月額（税抜）
(B)]])</f>
        <v>0</v>
      </c>
      <c r="K13" s="25"/>
      <c r="L13" s="137" t="str">
        <f>IF(AND(設備等導入費[[#This Row],[品　名]]="",設備等導入費[[#This Row],[用　途]]="",設備等導入費[[#This Row],[調達方法]]="",設備等導入費[[#This Row],[数量(A)]]="",設備等導入費[[#This Row],[単位]]="",設備等導入費[[#This Row],[購入単価
又は
リース料等の月額（税抜）
(B)]]="",設備等導入費[[#This Row],[リース・
レンタル先
及び
購入企業名      ]]=""),
    "",
    IF(AND(設備等導入費[[#This Row],[品　名]]&lt;&gt;"",設備等導入費[[#This Row],[用　途]]&lt;&gt;"",設備等導入費[[#This Row],[調達方法]]="購入",設備等導入費[[#This Row],[設置期間
（月数）
※リース・
レンタルのみ]]="",設備等導入費[[#This Row],[数量(A)]]&lt;&gt;"",設備等導入費[[#This Row],[単位]]&lt;&gt;"",設備等導入費[[#This Row],[購入単価
又は
リース料等の月額（税抜）
(B)]]&lt;&gt;"",設備等導入費[[#This Row],[リース・
レンタル先
及び
購入企業名      ]]&lt;&gt;""),
    "",
 IF(AND(設備等導入費[[#This Row],[品　名]]&lt;&gt;"",設備等導入費[[#This Row],[用　途]]&lt;&gt;"",OR(設備等導入費[[#This Row],[調達方法]]="ﾘｰｽ",設備等導入費[[#This Row],[調達方法]]="ﾚﾝﾀﾙ"),設備等導入費[[#This Row],[設置期間
（月数）
※リース・
レンタルのみ]]&lt;&gt;"",設備等導入費[[#This Row],[数量(A)]]&lt;&gt;"",設備等導入費[[#This Row],[単位]]&lt;&gt;"",設備等導入費[[#This Row],[購入単価
又は
リース料等の月額（税抜）
(B)]]&lt;&gt;"",設備等導入費[[#This Row],[リース・
レンタル先
及び
購入企業名      ]]&lt;&gt;""),
       "",
     IF(AND(設備等導入費[[#This Row],[品　名]]&lt;&gt;"",設備等導入費[[#This Row],[用　途]]&lt;&gt;"",設備等導入費[[#This Row],[調達方法]]="購入",設備等導入費[[#This Row],[設置期間
（月数）
※リース・
レンタルのみ]]&lt;&gt;"",設備等導入費[[#This Row],[数量(A)]]&lt;&gt;"",設備等導入費[[#This Row],[単位]]&lt;&gt;"",設備等導入費[[#This Row],[購入単価
又は
リース料等の月額（税抜）
(B)]]&lt;&gt;"",設備等導入費[[#This Row],[リース・
レンタル先
及び
購入企業名      ]]&lt;&gt;""),
       "←購入の場合は設置期間を記入しないでください。",
       "←全ての項目を記入してください。"))))</f>
        <v/>
      </c>
      <c r="M13" s="135"/>
      <c r="N13" s="135"/>
    </row>
    <row r="14" spans="1:14" ht="36.6" customHeight="1" x14ac:dyDescent="0.45">
      <c r="A14" s="47" t="s">
        <v>89</v>
      </c>
      <c r="B14" s="231"/>
      <c r="C14" s="232"/>
      <c r="D14" s="233"/>
      <c r="E14" s="234"/>
      <c r="F14" s="235"/>
      <c r="G14" s="26"/>
      <c r="H14" s="236"/>
      <c r="I14" s="27">
        <f>ROUNDDOWN(設備等導入費[[#This Row],[助成対象経費
(B)×ﾘｰｽ月数×(A)
（税抜）]]*1.1,0)</f>
        <v>0</v>
      </c>
      <c r="J14" s="27">
        <f>IF(設備等導入費[[#This Row],[設置期間
（月数）
※リース・
レンタルのみ]]&lt;&gt;"",設備等導入費[[#This Row],[設置期間
（月数）
※リース・
レンタルのみ]]*設備等導入費[[#This Row],[数量(A)]]*設備等導入費[[#This Row],[購入単価
又は
リース料等の月額（税抜）
(B)]],設備等導入費[[#This Row],[数量(A)]]*設備等導入費[[#This Row],[購入単価
又は
リース料等の月額（税抜）
(B)]])</f>
        <v>0</v>
      </c>
      <c r="K14" s="25"/>
      <c r="L14" s="137" t="str">
        <f>IF(AND(設備等導入費[[#This Row],[品　名]]="",設備等導入費[[#This Row],[用　途]]="",設備等導入費[[#This Row],[調達方法]]="",設備等導入費[[#This Row],[数量(A)]]="",設備等導入費[[#This Row],[単位]]="",設備等導入費[[#This Row],[購入単価
又は
リース料等の月額（税抜）
(B)]]="",設備等導入費[[#This Row],[リース・
レンタル先
及び
購入企業名      ]]=""),
    "",
    IF(AND(設備等導入費[[#This Row],[品　名]]&lt;&gt;"",設備等導入費[[#This Row],[用　途]]&lt;&gt;"",設備等導入費[[#This Row],[調達方法]]="購入",設備等導入費[[#This Row],[設置期間
（月数）
※リース・
レンタルのみ]]="",設備等導入費[[#This Row],[数量(A)]]&lt;&gt;"",設備等導入費[[#This Row],[単位]]&lt;&gt;"",設備等導入費[[#This Row],[購入単価
又は
リース料等の月額（税抜）
(B)]]&lt;&gt;"",設備等導入費[[#This Row],[リース・
レンタル先
及び
購入企業名      ]]&lt;&gt;""),
    "",
 IF(AND(設備等導入費[[#This Row],[品　名]]&lt;&gt;"",設備等導入費[[#This Row],[用　途]]&lt;&gt;"",OR(設備等導入費[[#This Row],[調達方法]]="ﾘｰｽ",設備等導入費[[#This Row],[調達方法]]="ﾚﾝﾀﾙ"),設備等導入費[[#This Row],[設置期間
（月数）
※リース・
レンタルのみ]]&lt;&gt;"",設備等導入費[[#This Row],[数量(A)]]&lt;&gt;"",設備等導入費[[#This Row],[単位]]&lt;&gt;"",設備等導入費[[#This Row],[購入単価
又は
リース料等の月額（税抜）
(B)]]&lt;&gt;"",設備等導入費[[#This Row],[リース・
レンタル先
及び
購入企業名      ]]&lt;&gt;""),
       "",
     IF(AND(設備等導入費[[#This Row],[品　名]]&lt;&gt;"",設備等導入費[[#This Row],[用　途]]&lt;&gt;"",設備等導入費[[#This Row],[調達方法]]="購入",設備等導入費[[#This Row],[設置期間
（月数）
※リース・
レンタルのみ]]&lt;&gt;"",設備等導入費[[#This Row],[数量(A)]]&lt;&gt;"",設備等導入費[[#This Row],[単位]]&lt;&gt;"",設備等導入費[[#This Row],[購入単価
又は
リース料等の月額（税抜）
(B)]]&lt;&gt;"",設備等導入費[[#This Row],[リース・
レンタル先
及び
購入企業名      ]]&lt;&gt;""),
       "←購入の場合は設置期間を記入しないでください。",
       "←全ての項目を記入してください。"))))</f>
        <v/>
      </c>
      <c r="M14" s="135"/>
      <c r="N14" s="135"/>
    </row>
    <row r="15" spans="1:14" ht="36.6" customHeight="1" x14ac:dyDescent="0.45">
      <c r="A15" s="47" t="s">
        <v>90</v>
      </c>
      <c r="B15" s="231"/>
      <c r="C15" s="232"/>
      <c r="D15" s="233"/>
      <c r="E15" s="234"/>
      <c r="F15" s="235"/>
      <c r="G15" s="26"/>
      <c r="H15" s="236"/>
      <c r="I15" s="27">
        <f>ROUNDDOWN(設備等導入費[[#This Row],[助成対象経費
(B)×ﾘｰｽ月数×(A)
（税抜）]]*1.1,0)</f>
        <v>0</v>
      </c>
      <c r="J15" s="27">
        <f>IF(設備等導入費[[#This Row],[設置期間
（月数）
※リース・
レンタルのみ]]&lt;&gt;"",設備等導入費[[#This Row],[設置期間
（月数）
※リース・
レンタルのみ]]*設備等導入費[[#This Row],[数量(A)]]*設備等導入費[[#This Row],[購入単価
又は
リース料等の月額（税抜）
(B)]],設備等導入費[[#This Row],[数量(A)]]*設備等導入費[[#This Row],[購入単価
又は
リース料等の月額（税抜）
(B)]])</f>
        <v>0</v>
      </c>
      <c r="K15" s="25"/>
      <c r="L15" s="137" t="str">
        <f>IF(AND(設備等導入費[[#This Row],[品　名]]="",設備等導入費[[#This Row],[用　途]]="",設備等導入費[[#This Row],[調達方法]]="",設備等導入費[[#This Row],[数量(A)]]="",設備等導入費[[#This Row],[単位]]="",設備等導入費[[#This Row],[購入単価
又は
リース料等の月額（税抜）
(B)]]="",設備等導入費[[#This Row],[リース・
レンタル先
及び
購入企業名      ]]=""),
    "",
    IF(AND(設備等導入費[[#This Row],[品　名]]&lt;&gt;"",設備等導入費[[#This Row],[用　途]]&lt;&gt;"",設備等導入費[[#This Row],[調達方法]]="購入",設備等導入費[[#This Row],[設置期間
（月数）
※リース・
レンタルのみ]]="",設備等導入費[[#This Row],[数量(A)]]&lt;&gt;"",設備等導入費[[#This Row],[単位]]&lt;&gt;"",設備等導入費[[#This Row],[購入単価
又は
リース料等の月額（税抜）
(B)]]&lt;&gt;"",設備等導入費[[#This Row],[リース・
レンタル先
及び
購入企業名      ]]&lt;&gt;""),
    "",
 IF(AND(設備等導入費[[#This Row],[品　名]]&lt;&gt;"",設備等導入費[[#This Row],[用　途]]&lt;&gt;"",OR(設備等導入費[[#This Row],[調達方法]]="ﾘｰｽ",設備等導入費[[#This Row],[調達方法]]="ﾚﾝﾀﾙ"),設備等導入費[[#This Row],[設置期間
（月数）
※リース・
レンタルのみ]]&lt;&gt;"",設備等導入費[[#This Row],[数量(A)]]&lt;&gt;"",設備等導入費[[#This Row],[単位]]&lt;&gt;"",設備等導入費[[#This Row],[購入単価
又は
リース料等の月額（税抜）
(B)]]&lt;&gt;"",設備等導入費[[#This Row],[リース・
レンタル先
及び
購入企業名      ]]&lt;&gt;""),
       "",
     IF(AND(設備等導入費[[#This Row],[品　名]]&lt;&gt;"",設備等導入費[[#This Row],[用　途]]&lt;&gt;"",設備等導入費[[#This Row],[調達方法]]="購入",設備等導入費[[#This Row],[設置期間
（月数）
※リース・
レンタルのみ]]&lt;&gt;"",設備等導入費[[#This Row],[数量(A)]]&lt;&gt;"",設備等導入費[[#This Row],[単位]]&lt;&gt;"",設備等導入費[[#This Row],[購入単価
又は
リース料等の月額（税抜）
(B)]]&lt;&gt;"",設備等導入費[[#This Row],[リース・
レンタル先
及び
購入企業名      ]]&lt;&gt;""),
       "←購入の場合は設置期間を記入しないでください。",
       "←全ての項目を記入してください。"))))</f>
        <v/>
      </c>
      <c r="M15" s="135"/>
      <c r="N15" s="135"/>
    </row>
    <row r="16" spans="1:14" ht="36.6" customHeight="1" x14ac:dyDescent="0.45">
      <c r="A16" s="47" t="s">
        <v>91</v>
      </c>
      <c r="B16" s="231"/>
      <c r="C16" s="232"/>
      <c r="D16" s="233"/>
      <c r="E16" s="234"/>
      <c r="F16" s="235"/>
      <c r="G16" s="26"/>
      <c r="H16" s="236"/>
      <c r="I16" s="27">
        <f>ROUNDDOWN(設備等導入費[[#This Row],[助成対象経費
(B)×ﾘｰｽ月数×(A)
（税抜）]]*1.1,0)</f>
        <v>0</v>
      </c>
      <c r="J16" s="27">
        <f>IF(設備等導入費[[#This Row],[設置期間
（月数）
※リース・
レンタルのみ]]&lt;&gt;"",設備等導入費[[#This Row],[設置期間
（月数）
※リース・
レンタルのみ]]*設備等導入費[[#This Row],[数量(A)]]*設備等導入費[[#This Row],[購入単価
又は
リース料等の月額（税抜）
(B)]],設備等導入費[[#This Row],[数量(A)]]*設備等導入費[[#This Row],[購入単価
又は
リース料等の月額（税抜）
(B)]])</f>
        <v>0</v>
      </c>
      <c r="K16" s="25"/>
      <c r="L16" s="137" t="str">
        <f>IF(AND(設備等導入費[[#This Row],[品　名]]="",設備等導入費[[#This Row],[用　途]]="",設備等導入費[[#This Row],[調達方法]]="",設備等導入費[[#This Row],[数量(A)]]="",設備等導入費[[#This Row],[単位]]="",設備等導入費[[#This Row],[購入単価
又は
リース料等の月額（税抜）
(B)]]="",設備等導入費[[#This Row],[リース・
レンタル先
及び
購入企業名      ]]=""),
    "",
    IF(AND(設備等導入費[[#This Row],[品　名]]&lt;&gt;"",設備等導入費[[#This Row],[用　途]]&lt;&gt;"",設備等導入費[[#This Row],[調達方法]]="購入",設備等導入費[[#This Row],[設置期間
（月数）
※リース・
レンタルのみ]]="",設備等導入費[[#This Row],[数量(A)]]&lt;&gt;"",設備等導入費[[#This Row],[単位]]&lt;&gt;"",設備等導入費[[#This Row],[購入単価
又は
リース料等の月額（税抜）
(B)]]&lt;&gt;"",設備等導入費[[#This Row],[リース・
レンタル先
及び
購入企業名      ]]&lt;&gt;""),
    "",
 IF(AND(設備等導入費[[#This Row],[品　名]]&lt;&gt;"",設備等導入費[[#This Row],[用　途]]&lt;&gt;"",OR(設備等導入費[[#This Row],[調達方法]]="ﾘｰｽ",設備等導入費[[#This Row],[調達方法]]="ﾚﾝﾀﾙ"),設備等導入費[[#This Row],[設置期間
（月数）
※リース・
レンタルのみ]]&lt;&gt;"",設備等導入費[[#This Row],[数量(A)]]&lt;&gt;"",設備等導入費[[#This Row],[単位]]&lt;&gt;"",設備等導入費[[#This Row],[購入単価
又は
リース料等の月額（税抜）
(B)]]&lt;&gt;"",設備等導入費[[#This Row],[リース・
レンタル先
及び
購入企業名      ]]&lt;&gt;""),
       "",
     IF(AND(設備等導入費[[#This Row],[品　名]]&lt;&gt;"",設備等導入費[[#This Row],[用　途]]&lt;&gt;"",設備等導入費[[#This Row],[調達方法]]="購入",設備等導入費[[#This Row],[設置期間
（月数）
※リース・
レンタルのみ]]&lt;&gt;"",設備等導入費[[#This Row],[数量(A)]]&lt;&gt;"",設備等導入費[[#This Row],[単位]]&lt;&gt;"",設備等導入費[[#This Row],[購入単価
又は
リース料等の月額（税抜）
(B)]]&lt;&gt;"",設備等導入費[[#This Row],[リース・
レンタル先
及び
購入企業名      ]]&lt;&gt;""),
       "←購入の場合は設置期間を記入しないでください。",
       "←全ての項目を記入してください。"))))</f>
        <v/>
      </c>
      <c r="M16" s="135"/>
      <c r="N16" s="135"/>
    </row>
    <row r="17" spans="1:14" ht="36.6" customHeight="1" x14ac:dyDescent="0.45">
      <c r="A17" s="47" t="s">
        <v>92</v>
      </c>
      <c r="B17" s="231"/>
      <c r="C17" s="232"/>
      <c r="D17" s="233"/>
      <c r="E17" s="234"/>
      <c r="F17" s="235"/>
      <c r="G17" s="26"/>
      <c r="H17" s="236"/>
      <c r="I17" s="27">
        <f>ROUNDDOWN(設備等導入費[[#This Row],[助成対象経費
(B)×ﾘｰｽ月数×(A)
（税抜）]]*1.1,0)</f>
        <v>0</v>
      </c>
      <c r="J17" s="27">
        <f>IF(設備等導入費[[#This Row],[設置期間
（月数）
※リース・
レンタルのみ]]&lt;&gt;"",設備等導入費[[#This Row],[設置期間
（月数）
※リース・
レンタルのみ]]*設備等導入費[[#This Row],[数量(A)]]*設備等導入費[[#This Row],[購入単価
又は
リース料等の月額（税抜）
(B)]],設備等導入費[[#This Row],[数量(A)]]*設備等導入費[[#This Row],[購入単価
又は
リース料等の月額（税抜）
(B)]])</f>
        <v>0</v>
      </c>
      <c r="K17" s="25"/>
      <c r="L17" s="137" t="str">
        <f>IF(AND(設備等導入費[[#This Row],[品　名]]="",設備等導入費[[#This Row],[用　途]]="",設備等導入費[[#This Row],[調達方法]]="",設備等導入費[[#This Row],[数量(A)]]="",設備等導入費[[#This Row],[単位]]="",設備等導入費[[#This Row],[購入単価
又は
リース料等の月額（税抜）
(B)]]="",設備等導入費[[#This Row],[リース・
レンタル先
及び
購入企業名      ]]=""),
    "",
    IF(AND(設備等導入費[[#This Row],[品　名]]&lt;&gt;"",設備等導入費[[#This Row],[用　途]]&lt;&gt;"",設備等導入費[[#This Row],[調達方法]]="購入",設備等導入費[[#This Row],[設置期間
（月数）
※リース・
レンタルのみ]]="",設備等導入費[[#This Row],[数量(A)]]&lt;&gt;"",設備等導入費[[#This Row],[単位]]&lt;&gt;"",設備等導入費[[#This Row],[購入単価
又は
リース料等の月額（税抜）
(B)]]&lt;&gt;"",設備等導入費[[#This Row],[リース・
レンタル先
及び
購入企業名      ]]&lt;&gt;""),
    "",
 IF(AND(設備等導入費[[#This Row],[品　名]]&lt;&gt;"",設備等導入費[[#This Row],[用　途]]&lt;&gt;"",OR(設備等導入費[[#This Row],[調達方法]]="ﾘｰｽ",設備等導入費[[#This Row],[調達方法]]="ﾚﾝﾀﾙ"),設備等導入費[[#This Row],[設置期間
（月数）
※リース・
レンタルのみ]]&lt;&gt;"",設備等導入費[[#This Row],[数量(A)]]&lt;&gt;"",設備等導入費[[#This Row],[単位]]&lt;&gt;"",設備等導入費[[#This Row],[購入単価
又は
リース料等の月額（税抜）
(B)]]&lt;&gt;"",設備等導入費[[#This Row],[リース・
レンタル先
及び
購入企業名      ]]&lt;&gt;""),
       "",
     IF(AND(設備等導入費[[#This Row],[品　名]]&lt;&gt;"",設備等導入費[[#This Row],[用　途]]&lt;&gt;"",設備等導入費[[#This Row],[調達方法]]="購入",設備等導入費[[#This Row],[設置期間
（月数）
※リース・
レンタルのみ]]&lt;&gt;"",設備等導入費[[#This Row],[数量(A)]]&lt;&gt;"",設備等導入費[[#This Row],[単位]]&lt;&gt;"",設備等導入費[[#This Row],[購入単価
又は
リース料等の月額（税抜）
(B)]]&lt;&gt;"",設備等導入費[[#This Row],[リース・
レンタル先
及び
購入企業名      ]]&lt;&gt;""),
       "←購入の場合は設置期間を記入しないでください。",
       "←全ての項目を記入してください。"))))</f>
        <v/>
      </c>
      <c r="M17" s="135"/>
      <c r="N17" s="135"/>
    </row>
    <row r="18" spans="1:14" ht="36.6" customHeight="1" x14ac:dyDescent="0.45">
      <c r="A18" s="47" t="s">
        <v>93</v>
      </c>
      <c r="B18" s="231"/>
      <c r="C18" s="232"/>
      <c r="D18" s="233"/>
      <c r="E18" s="234"/>
      <c r="F18" s="235"/>
      <c r="G18" s="26"/>
      <c r="H18" s="236"/>
      <c r="I18" s="27">
        <f>ROUNDDOWN(設備等導入費[[#This Row],[助成対象経費
(B)×ﾘｰｽ月数×(A)
（税抜）]]*1.1,0)</f>
        <v>0</v>
      </c>
      <c r="J18" s="27">
        <f>IF(設備等導入費[[#This Row],[設置期間
（月数）
※リース・
レンタルのみ]]&lt;&gt;"",設備等導入費[[#This Row],[設置期間
（月数）
※リース・
レンタルのみ]]*設備等導入費[[#This Row],[数量(A)]]*設備等導入費[[#This Row],[購入単価
又は
リース料等の月額（税抜）
(B)]],設備等導入費[[#This Row],[数量(A)]]*設備等導入費[[#This Row],[購入単価
又は
リース料等の月額（税抜）
(B)]])</f>
        <v>0</v>
      </c>
      <c r="K18" s="25"/>
      <c r="L18" s="137" t="str">
        <f>IF(AND(設備等導入費[[#This Row],[品　名]]="",設備等導入費[[#This Row],[用　途]]="",設備等導入費[[#This Row],[調達方法]]="",設備等導入費[[#This Row],[数量(A)]]="",設備等導入費[[#This Row],[単位]]="",設備等導入費[[#This Row],[購入単価
又は
リース料等の月額（税抜）
(B)]]="",設備等導入費[[#This Row],[リース・
レンタル先
及び
購入企業名      ]]=""),
    "",
    IF(AND(設備等導入費[[#This Row],[品　名]]&lt;&gt;"",設備等導入費[[#This Row],[用　途]]&lt;&gt;"",設備等導入費[[#This Row],[調達方法]]="購入",設備等導入費[[#This Row],[設置期間
（月数）
※リース・
レンタルのみ]]="",設備等導入費[[#This Row],[数量(A)]]&lt;&gt;"",設備等導入費[[#This Row],[単位]]&lt;&gt;"",設備等導入費[[#This Row],[購入単価
又は
リース料等の月額（税抜）
(B)]]&lt;&gt;"",設備等導入費[[#This Row],[リース・
レンタル先
及び
購入企業名      ]]&lt;&gt;""),
    "",
 IF(AND(設備等導入費[[#This Row],[品　名]]&lt;&gt;"",設備等導入費[[#This Row],[用　途]]&lt;&gt;"",OR(設備等導入費[[#This Row],[調達方法]]="ﾘｰｽ",設備等導入費[[#This Row],[調達方法]]="ﾚﾝﾀﾙ"),設備等導入費[[#This Row],[設置期間
（月数）
※リース・
レンタルのみ]]&lt;&gt;"",設備等導入費[[#This Row],[数量(A)]]&lt;&gt;"",設備等導入費[[#This Row],[単位]]&lt;&gt;"",設備等導入費[[#This Row],[購入単価
又は
リース料等の月額（税抜）
(B)]]&lt;&gt;"",設備等導入費[[#This Row],[リース・
レンタル先
及び
購入企業名      ]]&lt;&gt;""),
       "",
     IF(AND(設備等導入費[[#This Row],[品　名]]&lt;&gt;"",設備等導入費[[#This Row],[用　途]]&lt;&gt;"",設備等導入費[[#This Row],[調達方法]]="購入",設備等導入費[[#This Row],[設置期間
（月数）
※リース・
レンタルのみ]]&lt;&gt;"",設備等導入費[[#This Row],[数量(A)]]&lt;&gt;"",設備等導入費[[#This Row],[単位]]&lt;&gt;"",設備等導入費[[#This Row],[購入単価
又は
リース料等の月額（税抜）
(B)]]&lt;&gt;"",設備等導入費[[#This Row],[リース・
レンタル先
及び
購入企業名      ]]&lt;&gt;""),
       "←購入の場合は設置期間を記入しないでください。",
       "←全ての項目を記入してください。"))))</f>
        <v/>
      </c>
      <c r="M18" s="135"/>
      <c r="N18" s="135"/>
    </row>
    <row r="19" spans="1:14" ht="36.6" customHeight="1" thickBot="1" x14ac:dyDescent="0.5">
      <c r="A19" s="47" t="s">
        <v>94</v>
      </c>
      <c r="B19" s="237"/>
      <c r="C19" s="238"/>
      <c r="D19" s="239"/>
      <c r="E19" s="240"/>
      <c r="F19" s="241"/>
      <c r="G19" s="242"/>
      <c r="H19" s="243"/>
      <c r="I19" s="27">
        <f>ROUNDDOWN(設備等導入費[[#This Row],[助成対象経費
(B)×ﾘｰｽ月数×(A)
（税抜）]]*1.1,0)</f>
        <v>0</v>
      </c>
      <c r="J19" s="27">
        <f>IF(設備等導入費[[#This Row],[設置期間
（月数）
※リース・
レンタルのみ]]&lt;&gt;"",設備等導入費[[#This Row],[設置期間
（月数）
※リース・
レンタルのみ]]*設備等導入費[[#This Row],[数量(A)]]*設備等導入費[[#This Row],[購入単価
又は
リース料等の月額（税抜）
(B)]],設備等導入費[[#This Row],[数量(A)]]*設備等導入費[[#This Row],[購入単価
又は
リース料等の月額（税抜）
(B)]])</f>
        <v>0</v>
      </c>
      <c r="K19" s="25"/>
      <c r="L19" s="137" t="str">
        <f>IF(AND(設備等導入費[[#This Row],[品　名]]="",設備等導入費[[#This Row],[用　途]]="",設備等導入費[[#This Row],[調達方法]]="",設備等導入費[[#This Row],[数量(A)]]="",設備等導入費[[#This Row],[単位]]="",設備等導入費[[#This Row],[購入単価
又は
リース料等の月額（税抜）
(B)]]="",設備等導入費[[#This Row],[リース・
レンタル先
及び
購入企業名      ]]=""),
    "",
    IF(AND(設備等導入費[[#This Row],[品　名]]&lt;&gt;"",設備等導入費[[#This Row],[用　途]]&lt;&gt;"",設備等導入費[[#This Row],[調達方法]]="購入",設備等導入費[[#This Row],[設置期間
（月数）
※リース・
レンタルのみ]]="",設備等導入費[[#This Row],[数量(A)]]&lt;&gt;"",設備等導入費[[#This Row],[単位]]&lt;&gt;"",設備等導入費[[#This Row],[購入単価
又は
リース料等の月額（税抜）
(B)]]&lt;&gt;"",設備等導入費[[#This Row],[リース・
レンタル先
及び
購入企業名      ]]&lt;&gt;""),
    "",
 IF(AND(設備等導入費[[#This Row],[品　名]]&lt;&gt;"",設備等導入費[[#This Row],[用　途]]&lt;&gt;"",OR(設備等導入費[[#This Row],[調達方法]]="ﾘｰｽ",設備等導入費[[#This Row],[調達方法]]="ﾚﾝﾀﾙ"),設備等導入費[[#This Row],[設置期間
（月数）
※リース・
レンタルのみ]]&lt;&gt;"",設備等導入費[[#This Row],[数量(A)]]&lt;&gt;"",設備等導入費[[#This Row],[単位]]&lt;&gt;"",設備等導入費[[#This Row],[購入単価
又は
リース料等の月額（税抜）
(B)]]&lt;&gt;"",設備等導入費[[#This Row],[リース・
レンタル先
及び
購入企業名      ]]&lt;&gt;""),
       "",
     IF(AND(設備等導入費[[#This Row],[品　名]]&lt;&gt;"",設備等導入費[[#This Row],[用　途]]&lt;&gt;"",設備等導入費[[#This Row],[調達方法]]="購入",設備等導入費[[#This Row],[設置期間
（月数）
※リース・
レンタルのみ]]&lt;&gt;"",設備等導入費[[#This Row],[数量(A)]]&lt;&gt;"",設備等導入費[[#This Row],[単位]]&lt;&gt;"",設備等導入費[[#This Row],[購入単価
又は
リース料等の月額（税抜）
(B)]]&lt;&gt;"",設備等導入費[[#This Row],[リース・
レンタル先
及び
購入企業名      ]]&lt;&gt;""),
       "←購入の場合は設置期間を記入しないでください。",
       "←全ての項目を記入してください。"))))</f>
        <v/>
      </c>
      <c r="M19" s="135"/>
      <c r="N19" s="135"/>
    </row>
    <row r="20" spans="1:14" ht="36.6" customHeight="1" x14ac:dyDescent="0.45">
      <c r="A20" s="48"/>
      <c r="B20" s="221"/>
      <c r="C20" s="221"/>
      <c r="D20" s="221"/>
      <c r="E20" s="222"/>
      <c r="F20" s="221"/>
      <c r="G20" s="223"/>
      <c r="H20" s="49" t="s">
        <v>69</v>
      </c>
      <c r="I20" s="36">
        <f>SUBTOTAL(109,設備等導入費[助成事業に
要する経費
（税込）])</f>
        <v>0</v>
      </c>
      <c r="J20" s="36">
        <f>SUBTOTAL(109,設備等導入費[助成対象経費
(B)×ﾘｰｽ月数×(A)
（税抜）])</f>
        <v>0</v>
      </c>
      <c r="K20" s="38"/>
      <c r="L20" s="138"/>
      <c r="M20" s="148"/>
      <c r="N20" s="148"/>
    </row>
  </sheetData>
  <mergeCells count="2">
    <mergeCell ref="A3:J3"/>
    <mergeCell ref="A2:I2"/>
  </mergeCells>
  <phoneticPr fontId="3"/>
  <dataValidations xWindow="920" yWindow="736" count="8">
    <dataValidation allowBlank="1" showInputMessage="1" showErrorMessage="1" promptTitle="品名を記載してください" prompt="量産目的の費用、保守費用は計上できません" sqref="B5:B19"/>
    <dataValidation type="custom" allowBlank="1" showInputMessage="1" showErrorMessage="1" sqref="L5:L19">
      <formula1>ISERROR(FIND(CHAR(10),L5))</formula1>
    </dataValidation>
    <dataValidation imeMode="halfAlpha" allowBlank="1" showErrorMessage="1" promptTitle="購入単価又はリース料等の合計（税抜）を記載してください" prompt="　100万円以上の場合は利用・導入計画書の記入が必要です" sqref="H5:H19"/>
    <dataValidation imeMode="halfAlpha" allowBlank="1" showInputMessage="1" showErrorMessage="1" promptTitle="数量を記載してください" prompt="　本助成事業に必要な最低限の数量を記載してください" sqref="F5:F19"/>
    <dataValidation type="list" allowBlank="1" showInputMessage="1" showErrorMessage="1" sqref="D5:D19">
      <formula1>"購入,ﾚﾝﾀﾙ,ﾘｰｽ"</formula1>
    </dataValidation>
    <dataValidation allowBlank="1" showInputMessage="1" showErrorMessage="1" prompt="例：●●の調査分析、○○加工_x000a_" sqref="C5:C19"/>
    <dataValidation type="whole" imeMode="halfAlpha" allowBlank="1" showInputMessage="1" showErrorMessage="1" prompt="①リース・レンタルの場合のみ記入_x000a_②数字のみ記入・単位不要_x000a_" sqref="E5:E19">
      <formula1>1</formula1>
      <formula2>21</formula2>
    </dataValidation>
    <dataValidation allowBlank="1" showInputMessage="1" showErrorMessage="1" promptTitle="リースレンタル先または購入企業名を記載してください" prompt="未定等不明確の場合は、 申請時点の候補先を記入。_x000a_委託先は、自社と資本関係、役員または従業員の兼務、自社の代表者３親等以内の親族による経営ではないこと。_x000a_" sqref="K5:K19"/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zoomScale="70" zoomScaleNormal="70" workbookViewId="0">
      <selection activeCell="C9" sqref="C9"/>
    </sheetView>
  </sheetViews>
  <sheetFormatPr defaultRowHeight="18" x14ac:dyDescent="0.45"/>
  <cols>
    <col min="2" max="2" width="20.19921875" customWidth="1"/>
    <col min="3" max="3" width="22.59765625" customWidth="1"/>
    <col min="5" max="5" width="4.69921875" bestFit="1" customWidth="1"/>
    <col min="6" max="6" width="24" customWidth="1"/>
    <col min="7" max="7" width="16.19921875" customWidth="1"/>
    <col min="8" max="9" width="16.296875" customWidth="1"/>
    <col min="10" max="10" width="3.69921875" hidden="1" customWidth="1"/>
    <col min="11" max="12" width="44.69921875" customWidth="1"/>
  </cols>
  <sheetData>
    <row r="1" spans="1:12" ht="30.6" customHeight="1" x14ac:dyDescent="0.45">
      <c r="A1" s="22" t="s">
        <v>15</v>
      </c>
      <c r="B1" s="3"/>
      <c r="C1" s="3"/>
      <c r="D1" s="42"/>
      <c r="E1" s="3"/>
      <c r="F1" s="3"/>
      <c r="G1" s="3"/>
      <c r="H1" s="3"/>
      <c r="I1" s="3"/>
      <c r="J1" s="3"/>
      <c r="K1" s="3"/>
    </row>
    <row r="2" spans="1:12" s="3" customFormat="1" ht="30.6" customHeight="1" x14ac:dyDescent="0.45">
      <c r="A2" s="330" t="s">
        <v>216</v>
      </c>
      <c r="B2" s="330"/>
      <c r="C2" s="330"/>
      <c r="D2" s="330"/>
      <c r="E2" s="330"/>
      <c r="F2" s="330"/>
      <c r="G2" s="330"/>
      <c r="H2" s="330"/>
      <c r="I2" s="166" t="s">
        <v>32</v>
      </c>
      <c r="K2" s="167"/>
    </row>
    <row r="3" spans="1:12" s="3" customFormat="1" ht="49.2" thickBot="1" x14ac:dyDescent="0.5">
      <c r="A3" s="17" t="s">
        <v>33</v>
      </c>
      <c r="B3" s="168" t="s">
        <v>111</v>
      </c>
      <c r="C3" s="168" t="s">
        <v>204</v>
      </c>
      <c r="D3" s="169" t="s">
        <v>64</v>
      </c>
      <c r="E3" s="170" t="s">
        <v>65</v>
      </c>
      <c r="F3" s="168" t="s">
        <v>205</v>
      </c>
      <c r="G3" s="168" t="s">
        <v>66</v>
      </c>
      <c r="H3" s="168" t="s">
        <v>206</v>
      </c>
      <c r="I3" s="168" t="s">
        <v>207</v>
      </c>
      <c r="J3" s="171" t="s">
        <v>68</v>
      </c>
      <c r="K3" s="172" t="s">
        <v>214</v>
      </c>
      <c r="L3" s="172" t="s">
        <v>215</v>
      </c>
    </row>
    <row r="4" spans="1:12" ht="39.6" customHeight="1" x14ac:dyDescent="0.45">
      <c r="A4" s="47" t="s">
        <v>96</v>
      </c>
      <c r="B4" s="224"/>
      <c r="C4" s="225"/>
      <c r="D4" s="228"/>
      <c r="E4" s="229"/>
      <c r="F4" s="230"/>
      <c r="G4" s="27">
        <f>テストマーケティング費[[#This Row],[助成対象経費
(B)×(A)
（税抜）]]*1.1</f>
        <v>0</v>
      </c>
      <c r="H4" s="27">
        <f>テストマーケティング費[[#This Row],[数量(A)]]*テストマーケティング費[[#This Row],[単価（税抜）
(B)]]</f>
        <v>0</v>
      </c>
      <c r="I4" s="25"/>
      <c r="J4" s="28" t="str">
        <f>IF(OR(AND(テストマーケティング費[[#This Row],[件　名]]="",テストマーケティング費[[#This Row],[内　容]]="",テストマーケティング費[[#This Row],[数量(A)]]="",テストマーケティング費[[#This Row],[単位]]="",テストマーケティング費[[#This Row],[単価（税抜）
(B)]]="",テストマーケティング費[[#This Row],[委託先
（予定） ]]=""),AND(テストマーケティング費[[#This Row],[件　名]]&lt;&gt;"",テストマーケティング費[[#This Row],[内　容]]&lt;&gt;"",テストマーケティング費[[#This Row],[数量(A)]]&lt;&gt;"",テストマーケティング費[[#This Row],[単位]]&lt;&gt;"",テストマーケティング費[[#This Row],[単価（税抜）
(B)]]&lt;&gt;"",テストマーケティング費[[#This Row],[委託先
（予定） ]]&lt;&gt;"")),"",
    "←全ての項目を入力してください。")</f>
        <v/>
      </c>
      <c r="K4" s="134"/>
      <c r="L4" s="134"/>
    </row>
    <row r="5" spans="1:12" ht="39.6" customHeight="1" x14ac:dyDescent="0.45">
      <c r="A5" s="47" t="s">
        <v>97</v>
      </c>
      <c r="B5" s="231"/>
      <c r="C5" s="232"/>
      <c r="D5" s="235"/>
      <c r="E5" s="26"/>
      <c r="F5" s="236"/>
      <c r="G5" s="27">
        <f>テストマーケティング費[[#This Row],[助成対象経費
(B)×(A)
（税抜）]]*1.1</f>
        <v>0</v>
      </c>
      <c r="H5" s="27">
        <f>テストマーケティング費[[#This Row],[数量(A)]]*テストマーケティング費[[#This Row],[単価（税抜）
(B)]]</f>
        <v>0</v>
      </c>
      <c r="I5" s="25"/>
      <c r="J5" s="28" t="str">
        <f>IF(OR(AND(テストマーケティング費[[#This Row],[件　名]]="",テストマーケティング費[[#This Row],[内　容]]="",テストマーケティング費[[#This Row],[数量(A)]]="",テストマーケティング費[[#This Row],[単位]]="",テストマーケティング費[[#This Row],[単価（税抜）
(B)]]="",テストマーケティング費[[#This Row],[委託先
（予定） ]]=""),AND(テストマーケティング費[[#This Row],[件　名]]&lt;&gt;"",テストマーケティング費[[#This Row],[内　容]]&lt;&gt;"",テストマーケティング費[[#This Row],[数量(A)]]&lt;&gt;"",テストマーケティング費[[#This Row],[単位]]&lt;&gt;"",テストマーケティング費[[#This Row],[単価（税抜）
(B)]]&lt;&gt;"",テストマーケティング費[[#This Row],[委託先
（予定） ]]&lt;&gt;"")),"",
    "←全ての項目を入力してください。")</f>
        <v/>
      </c>
      <c r="K5" s="134"/>
      <c r="L5" s="134"/>
    </row>
    <row r="6" spans="1:12" ht="39.6" customHeight="1" x14ac:dyDescent="0.45">
      <c r="A6" s="47" t="s">
        <v>98</v>
      </c>
      <c r="B6" s="231"/>
      <c r="C6" s="232"/>
      <c r="D6" s="235"/>
      <c r="E6" s="26"/>
      <c r="F6" s="236"/>
      <c r="G6" s="27">
        <f>テストマーケティング費[[#This Row],[助成対象経費
(B)×(A)
（税抜）]]*1.1</f>
        <v>0</v>
      </c>
      <c r="H6" s="27">
        <f>テストマーケティング費[[#This Row],[数量(A)]]*テストマーケティング費[[#This Row],[単価（税抜）
(B)]]</f>
        <v>0</v>
      </c>
      <c r="I6" s="25"/>
      <c r="J6" s="28" t="str">
        <f>IF(OR(AND(テストマーケティング費[[#This Row],[件　名]]="",テストマーケティング費[[#This Row],[内　容]]="",テストマーケティング費[[#This Row],[数量(A)]]="",テストマーケティング費[[#This Row],[単位]]="",テストマーケティング費[[#This Row],[単価（税抜）
(B)]]="",テストマーケティング費[[#This Row],[委託先
（予定） ]]=""),AND(テストマーケティング費[[#This Row],[件　名]]&lt;&gt;"",テストマーケティング費[[#This Row],[内　容]]&lt;&gt;"",テストマーケティング費[[#This Row],[数量(A)]]&lt;&gt;"",テストマーケティング費[[#This Row],[単位]]&lt;&gt;"",テストマーケティング費[[#This Row],[単価（税抜）
(B)]]&lt;&gt;"",テストマーケティング費[[#This Row],[委託先
（予定） ]]&lt;&gt;"")),"",
    "←全ての項目を入力してください。")</f>
        <v/>
      </c>
      <c r="K6" s="134"/>
      <c r="L6" s="134"/>
    </row>
    <row r="7" spans="1:12" ht="39.6" customHeight="1" x14ac:dyDescent="0.45">
      <c r="A7" s="47" t="s">
        <v>99</v>
      </c>
      <c r="B7" s="231"/>
      <c r="C7" s="232"/>
      <c r="D7" s="235"/>
      <c r="E7" s="26"/>
      <c r="F7" s="236"/>
      <c r="G7" s="27">
        <f>テストマーケティング費[[#This Row],[助成対象経費
(B)×(A)
（税抜）]]*1.1</f>
        <v>0</v>
      </c>
      <c r="H7" s="27">
        <f>テストマーケティング費[[#This Row],[数量(A)]]*テストマーケティング費[[#This Row],[単価（税抜）
(B)]]</f>
        <v>0</v>
      </c>
      <c r="I7" s="25"/>
      <c r="J7" s="28" t="str">
        <f>IF(OR(AND(テストマーケティング費[[#This Row],[件　名]]="",テストマーケティング費[[#This Row],[内　容]]="",テストマーケティング費[[#This Row],[数量(A)]]="",テストマーケティング費[[#This Row],[単位]]="",テストマーケティング費[[#This Row],[単価（税抜）
(B)]]="",テストマーケティング費[[#This Row],[委託先
（予定） ]]=""),AND(テストマーケティング費[[#This Row],[件　名]]&lt;&gt;"",テストマーケティング費[[#This Row],[内　容]]&lt;&gt;"",テストマーケティング費[[#This Row],[数量(A)]]&lt;&gt;"",テストマーケティング費[[#This Row],[単位]]&lt;&gt;"",テストマーケティング費[[#This Row],[単価（税抜）
(B)]]&lt;&gt;"",テストマーケティング費[[#This Row],[委託先
（予定） ]]&lt;&gt;"")),"",
    "←全ての項目を入力してください。")</f>
        <v/>
      </c>
      <c r="K7" s="134"/>
      <c r="L7" s="134"/>
    </row>
    <row r="8" spans="1:12" ht="39.6" customHeight="1" x14ac:dyDescent="0.45">
      <c r="A8" s="47" t="s">
        <v>100</v>
      </c>
      <c r="B8" s="231"/>
      <c r="C8" s="232"/>
      <c r="D8" s="235"/>
      <c r="E8" s="26"/>
      <c r="F8" s="236"/>
      <c r="G8" s="27">
        <f>テストマーケティング費[[#This Row],[助成対象経費
(B)×(A)
（税抜）]]*1.1</f>
        <v>0</v>
      </c>
      <c r="H8" s="27">
        <f>テストマーケティング費[[#This Row],[数量(A)]]*テストマーケティング費[[#This Row],[単価（税抜）
(B)]]</f>
        <v>0</v>
      </c>
      <c r="I8" s="25"/>
      <c r="J8" s="28" t="str">
        <f>IF(OR(AND(テストマーケティング費[[#This Row],[件　名]]="",テストマーケティング費[[#This Row],[内　容]]="",テストマーケティング費[[#This Row],[数量(A)]]="",テストマーケティング費[[#This Row],[単位]]="",テストマーケティング費[[#This Row],[単価（税抜）
(B)]]="",テストマーケティング費[[#This Row],[委託先
（予定） ]]=""),AND(テストマーケティング費[[#This Row],[件　名]]&lt;&gt;"",テストマーケティング費[[#This Row],[内　容]]&lt;&gt;"",テストマーケティング費[[#This Row],[数量(A)]]&lt;&gt;"",テストマーケティング費[[#This Row],[単位]]&lt;&gt;"",テストマーケティング費[[#This Row],[単価（税抜）
(B)]]&lt;&gt;"",テストマーケティング費[[#This Row],[委託先
（予定） ]]&lt;&gt;"")),"",
    "←全ての項目を入力してください。")</f>
        <v/>
      </c>
      <c r="K8" s="134"/>
      <c r="L8" s="134"/>
    </row>
    <row r="9" spans="1:12" ht="39.6" customHeight="1" x14ac:dyDescent="0.45">
      <c r="A9" s="47" t="s">
        <v>101</v>
      </c>
      <c r="B9" s="231"/>
      <c r="C9" s="232"/>
      <c r="D9" s="235"/>
      <c r="E9" s="26"/>
      <c r="F9" s="236"/>
      <c r="G9" s="27">
        <f>テストマーケティング費[[#This Row],[助成対象経費
(B)×(A)
（税抜）]]*1.1</f>
        <v>0</v>
      </c>
      <c r="H9" s="27">
        <f>テストマーケティング費[[#This Row],[数量(A)]]*テストマーケティング費[[#This Row],[単価（税抜）
(B)]]</f>
        <v>0</v>
      </c>
      <c r="I9" s="25"/>
      <c r="J9" s="28" t="str">
        <f>IF(OR(AND(テストマーケティング費[[#This Row],[件　名]]="",テストマーケティング費[[#This Row],[内　容]]="",テストマーケティング費[[#This Row],[数量(A)]]="",テストマーケティング費[[#This Row],[単位]]="",テストマーケティング費[[#This Row],[単価（税抜）
(B)]]="",テストマーケティング費[[#This Row],[委託先
（予定） ]]=""),AND(テストマーケティング費[[#This Row],[件　名]]&lt;&gt;"",テストマーケティング費[[#This Row],[内　容]]&lt;&gt;"",テストマーケティング費[[#This Row],[数量(A)]]&lt;&gt;"",テストマーケティング費[[#This Row],[単位]]&lt;&gt;"",テストマーケティング費[[#This Row],[単価（税抜）
(B)]]&lt;&gt;"",テストマーケティング費[[#This Row],[委託先
（予定） ]]&lt;&gt;"")),"",
    "←全ての項目を入力してください。")</f>
        <v/>
      </c>
      <c r="K9" s="134"/>
      <c r="L9" s="134"/>
    </row>
    <row r="10" spans="1:12" ht="39.6" customHeight="1" x14ac:dyDescent="0.45">
      <c r="A10" s="47" t="s">
        <v>102</v>
      </c>
      <c r="B10" s="231"/>
      <c r="C10" s="232"/>
      <c r="D10" s="235"/>
      <c r="E10" s="26"/>
      <c r="F10" s="236"/>
      <c r="G10" s="27">
        <f>テストマーケティング費[[#This Row],[助成対象経費
(B)×(A)
（税抜）]]*1.1</f>
        <v>0</v>
      </c>
      <c r="H10" s="27">
        <f>テストマーケティング費[[#This Row],[数量(A)]]*テストマーケティング費[[#This Row],[単価（税抜）
(B)]]</f>
        <v>0</v>
      </c>
      <c r="I10" s="25"/>
      <c r="J10" s="28" t="str">
        <f>IF(OR(AND(テストマーケティング費[[#This Row],[件　名]]="",テストマーケティング費[[#This Row],[内　容]]="",テストマーケティング費[[#This Row],[数量(A)]]="",テストマーケティング費[[#This Row],[単位]]="",テストマーケティング費[[#This Row],[単価（税抜）
(B)]]="",テストマーケティング費[[#This Row],[委託先
（予定） ]]=""),AND(テストマーケティング費[[#This Row],[件　名]]&lt;&gt;"",テストマーケティング費[[#This Row],[内　容]]&lt;&gt;"",テストマーケティング費[[#This Row],[数量(A)]]&lt;&gt;"",テストマーケティング費[[#This Row],[単位]]&lt;&gt;"",テストマーケティング費[[#This Row],[単価（税抜）
(B)]]&lt;&gt;"",テストマーケティング費[[#This Row],[委託先
（予定） ]]&lt;&gt;"")),"",
    "←全ての項目を入力してください。")</f>
        <v/>
      </c>
      <c r="K10" s="134"/>
      <c r="L10" s="134"/>
    </row>
    <row r="11" spans="1:12" ht="39.6" customHeight="1" x14ac:dyDescent="0.45">
      <c r="A11" s="47" t="s">
        <v>103</v>
      </c>
      <c r="B11" s="231"/>
      <c r="C11" s="232"/>
      <c r="D11" s="235"/>
      <c r="E11" s="26"/>
      <c r="F11" s="236"/>
      <c r="G11" s="27">
        <f>テストマーケティング費[[#This Row],[助成対象経費
(B)×(A)
（税抜）]]*1.1</f>
        <v>0</v>
      </c>
      <c r="H11" s="27">
        <f>テストマーケティング費[[#This Row],[数量(A)]]*テストマーケティング費[[#This Row],[単価（税抜）
(B)]]</f>
        <v>0</v>
      </c>
      <c r="I11" s="25"/>
      <c r="J11" s="28" t="str">
        <f>IF(OR(AND(テストマーケティング費[[#This Row],[件　名]]="",テストマーケティング費[[#This Row],[内　容]]="",テストマーケティング費[[#This Row],[数量(A)]]="",テストマーケティング費[[#This Row],[単位]]="",テストマーケティング費[[#This Row],[単価（税抜）
(B)]]="",テストマーケティング費[[#This Row],[委託先
（予定） ]]=""),AND(テストマーケティング費[[#This Row],[件　名]]&lt;&gt;"",テストマーケティング費[[#This Row],[内　容]]&lt;&gt;"",テストマーケティング費[[#This Row],[数量(A)]]&lt;&gt;"",テストマーケティング費[[#This Row],[単位]]&lt;&gt;"",テストマーケティング費[[#This Row],[単価（税抜）
(B)]]&lt;&gt;"",テストマーケティング費[[#This Row],[委託先
（予定） ]]&lt;&gt;"")),"",
    "←全ての項目を入力してください。")</f>
        <v/>
      </c>
      <c r="K11" s="134"/>
      <c r="L11" s="134"/>
    </row>
    <row r="12" spans="1:12" ht="39.6" customHeight="1" x14ac:dyDescent="0.45">
      <c r="A12" s="47" t="s">
        <v>104</v>
      </c>
      <c r="B12" s="231"/>
      <c r="C12" s="232"/>
      <c r="D12" s="235"/>
      <c r="E12" s="26"/>
      <c r="F12" s="236"/>
      <c r="G12" s="27">
        <f>テストマーケティング費[[#This Row],[助成対象経費
(B)×(A)
（税抜）]]*1.1</f>
        <v>0</v>
      </c>
      <c r="H12" s="27">
        <f>テストマーケティング費[[#This Row],[数量(A)]]*テストマーケティング費[[#This Row],[単価（税抜）
(B)]]</f>
        <v>0</v>
      </c>
      <c r="I12" s="25"/>
      <c r="J12" s="28" t="str">
        <f>IF(OR(AND(テストマーケティング費[[#This Row],[件　名]]="",テストマーケティング費[[#This Row],[内　容]]="",テストマーケティング費[[#This Row],[数量(A)]]="",テストマーケティング費[[#This Row],[単位]]="",テストマーケティング費[[#This Row],[単価（税抜）
(B)]]="",テストマーケティング費[[#This Row],[委託先
（予定） ]]=""),AND(テストマーケティング費[[#This Row],[件　名]]&lt;&gt;"",テストマーケティング費[[#This Row],[内　容]]&lt;&gt;"",テストマーケティング費[[#This Row],[数量(A)]]&lt;&gt;"",テストマーケティング費[[#This Row],[単位]]&lt;&gt;"",テストマーケティング費[[#This Row],[単価（税抜）
(B)]]&lt;&gt;"",テストマーケティング費[[#This Row],[委託先
（予定） ]]&lt;&gt;"")),"",
    "←全ての項目を入力してください。")</f>
        <v/>
      </c>
      <c r="K12" s="134"/>
      <c r="L12" s="134"/>
    </row>
    <row r="13" spans="1:12" ht="39.6" customHeight="1" x14ac:dyDescent="0.45">
      <c r="A13" s="47" t="s">
        <v>105</v>
      </c>
      <c r="B13" s="231"/>
      <c r="C13" s="232"/>
      <c r="D13" s="235"/>
      <c r="E13" s="26"/>
      <c r="F13" s="236"/>
      <c r="G13" s="27">
        <f>テストマーケティング費[[#This Row],[助成対象経費
(B)×(A)
（税抜）]]*1.1</f>
        <v>0</v>
      </c>
      <c r="H13" s="27">
        <f>テストマーケティング費[[#This Row],[数量(A)]]*テストマーケティング費[[#This Row],[単価（税抜）
(B)]]</f>
        <v>0</v>
      </c>
      <c r="I13" s="25"/>
      <c r="J13" s="28" t="str">
        <f>IF(OR(AND(テストマーケティング費[[#This Row],[件　名]]="",テストマーケティング費[[#This Row],[内　容]]="",テストマーケティング費[[#This Row],[数量(A)]]="",テストマーケティング費[[#This Row],[単位]]="",テストマーケティング費[[#This Row],[単価（税抜）
(B)]]="",テストマーケティング費[[#This Row],[委託先
（予定） ]]=""),AND(テストマーケティング費[[#This Row],[件　名]]&lt;&gt;"",テストマーケティング費[[#This Row],[内　容]]&lt;&gt;"",テストマーケティング費[[#This Row],[数量(A)]]&lt;&gt;"",テストマーケティング費[[#This Row],[単位]]&lt;&gt;"",テストマーケティング費[[#This Row],[単価（税抜）
(B)]]&lt;&gt;"",テストマーケティング費[[#This Row],[委託先
（予定） ]]&lt;&gt;"")),"",
    "←全ての項目を入力してください。")</f>
        <v/>
      </c>
      <c r="K13" s="134"/>
      <c r="L13" s="134"/>
    </row>
    <row r="14" spans="1:12" ht="39.6" customHeight="1" x14ac:dyDescent="0.45">
      <c r="A14" s="47" t="s">
        <v>106</v>
      </c>
      <c r="B14" s="231"/>
      <c r="C14" s="232"/>
      <c r="D14" s="235"/>
      <c r="E14" s="26"/>
      <c r="F14" s="236"/>
      <c r="G14" s="27">
        <f>テストマーケティング費[[#This Row],[助成対象経費
(B)×(A)
（税抜）]]*1.1</f>
        <v>0</v>
      </c>
      <c r="H14" s="27">
        <f>テストマーケティング費[[#This Row],[数量(A)]]*テストマーケティング費[[#This Row],[単価（税抜）
(B)]]</f>
        <v>0</v>
      </c>
      <c r="I14" s="25"/>
      <c r="J14" s="28" t="str">
        <f>IF(OR(AND(テストマーケティング費[[#This Row],[件　名]]="",テストマーケティング費[[#This Row],[内　容]]="",テストマーケティング費[[#This Row],[数量(A)]]="",テストマーケティング費[[#This Row],[単位]]="",テストマーケティング費[[#This Row],[単価（税抜）
(B)]]="",テストマーケティング費[[#This Row],[委託先
（予定） ]]=""),AND(テストマーケティング費[[#This Row],[件　名]]&lt;&gt;"",テストマーケティング費[[#This Row],[内　容]]&lt;&gt;"",テストマーケティング費[[#This Row],[数量(A)]]&lt;&gt;"",テストマーケティング費[[#This Row],[単位]]&lt;&gt;"",テストマーケティング費[[#This Row],[単価（税抜）
(B)]]&lt;&gt;"",テストマーケティング費[[#This Row],[委託先
（予定） ]]&lt;&gt;"")),"",
    "←全ての項目を入力してください。")</f>
        <v/>
      </c>
      <c r="K14" s="134"/>
      <c r="L14" s="134"/>
    </row>
    <row r="15" spans="1:12" ht="39.6" customHeight="1" x14ac:dyDescent="0.45">
      <c r="A15" s="47" t="s">
        <v>107</v>
      </c>
      <c r="B15" s="231"/>
      <c r="C15" s="232"/>
      <c r="D15" s="235"/>
      <c r="E15" s="26"/>
      <c r="F15" s="236"/>
      <c r="G15" s="27">
        <f>テストマーケティング費[[#This Row],[助成対象経費
(B)×(A)
（税抜）]]*1.1</f>
        <v>0</v>
      </c>
      <c r="H15" s="27">
        <f>テストマーケティング費[[#This Row],[数量(A)]]*テストマーケティング費[[#This Row],[単価（税抜）
(B)]]</f>
        <v>0</v>
      </c>
      <c r="I15" s="25"/>
      <c r="J15" s="28" t="str">
        <f>IF(OR(AND(テストマーケティング費[[#This Row],[件　名]]="",テストマーケティング費[[#This Row],[内　容]]="",テストマーケティング費[[#This Row],[数量(A)]]="",テストマーケティング費[[#This Row],[単位]]="",テストマーケティング費[[#This Row],[単価（税抜）
(B)]]="",テストマーケティング費[[#This Row],[委託先
（予定） ]]=""),AND(テストマーケティング費[[#This Row],[件　名]]&lt;&gt;"",テストマーケティング費[[#This Row],[内　容]]&lt;&gt;"",テストマーケティング費[[#This Row],[数量(A)]]&lt;&gt;"",テストマーケティング費[[#This Row],[単位]]&lt;&gt;"",テストマーケティング費[[#This Row],[単価（税抜）
(B)]]&lt;&gt;"",テストマーケティング費[[#This Row],[委託先
（予定） ]]&lt;&gt;"")),"",
    "←全ての項目を入力してください。")</f>
        <v/>
      </c>
      <c r="K15" s="134"/>
      <c r="L15" s="134"/>
    </row>
    <row r="16" spans="1:12" ht="39.6" customHeight="1" x14ac:dyDescent="0.45">
      <c r="A16" s="47" t="s">
        <v>108</v>
      </c>
      <c r="B16" s="231"/>
      <c r="C16" s="232"/>
      <c r="D16" s="235"/>
      <c r="E16" s="26"/>
      <c r="F16" s="236"/>
      <c r="G16" s="27">
        <f>テストマーケティング費[[#This Row],[助成対象経費
(B)×(A)
（税抜）]]*1.1</f>
        <v>0</v>
      </c>
      <c r="H16" s="27">
        <f>テストマーケティング費[[#This Row],[数量(A)]]*テストマーケティング費[[#This Row],[単価（税抜）
(B)]]</f>
        <v>0</v>
      </c>
      <c r="I16" s="25"/>
      <c r="J16" s="28" t="str">
        <f>IF(OR(AND(テストマーケティング費[[#This Row],[件　名]]="",テストマーケティング費[[#This Row],[内　容]]="",テストマーケティング費[[#This Row],[数量(A)]]="",テストマーケティング費[[#This Row],[単位]]="",テストマーケティング費[[#This Row],[単価（税抜）
(B)]]="",テストマーケティング費[[#This Row],[委託先
（予定） ]]=""),AND(テストマーケティング費[[#This Row],[件　名]]&lt;&gt;"",テストマーケティング費[[#This Row],[内　容]]&lt;&gt;"",テストマーケティング費[[#This Row],[数量(A)]]&lt;&gt;"",テストマーケティング費[[#This Row],[単位]]&lt;&gt;"",テストマーケティング費[[#This Row],[単価（税抜）
(B)]]&lt;&gt;"",テストマーケティング費[[#This Row],[委託先
（予定） ]]&lt;&gt;"")),"",
    "←全ての項目を入力してください。")</f>
        <v/>
      </c>
      <c r="K16" s="134"/>
      <c r="L16" s="134"/>
    </row>
    <row r="17" spans="1:12" ht="39.6" customHeight="1" x14ac:dyDescent="0.45">
      <c r="A17" s="47" t="s">
        <v>109</v>
      </c>
      <c r="B17" s="231"/>
      <c r="C17" s="232"/>
      <c r="D17" s="235"/>
      <c r="E17" s="26"/>
      <c r="F17" s="236"/>
      <c r="G17" s="27">
        <f>テストマーケティング費[[#This Row],[助成対象経費
(B)×(A)
（税抜）]]*1.1</f>
        <v>0</v>
      </c>
      <c r="H17" s="27">
        <f>テストマーケティング費[[#This Row],[数量(A)]]*テストマーケティング費[[#This Row],[単価（税抜）
(B)]]</f>
        <v>0</v>
      </c>
      <c r="I17" s="25"/>
      <c r="J17" s="28" t="str">
        <f>IF(OR(AND(テストマーケティング費[[#This Row],[件　名]]="",テストマーケティング費[[#This Row],[内　容]]="",テストマーケティング費[[#This Row],[数量(A)]]="",テストマーケティング費[[#This Row],[単位]]="",テストマーケティング費[[#This Row],[単価（税抜）
(B)]]="",テストマーケティング費[[#This Row],[委託先
（予定） ]]=""),AND(テストマーケティング費[[#This Row],[件　名]]&lt;&gt;"",テストマーケティング費[[#This Row],[内　容]]&lt;&gt;"",テストマーケティング費[[#This Row],[数量(A)]]&lt;&gt;"",テストマーケティング費[[#This Row],[単位]]&lt;&gt;"",テストマーケティング費[[#This Row],[単価（税抜）
(B)]]&lt;&gt;"",テストマーケティング費[[#This Row],[委託先
（予定） ]]&lt;&gt;"")),"",
    "←全ての項目を入力してください。")</f>
        <v/>
      </c>
      <c r="K17" s="134"/>
      <c r="L17" s="134"/>
    </row>
    <row r="18" spans="1:12" ht="39.6" customHeight="1" thickBot="1" x14ac:dyDescent="0.5">
      <c r="A18" s="47" t="s">
        <v>110</v>
      </c>
      <c r="B18" s="237"/>
      <c r="C18" s="238"/>
      <c r="D18" s="241"/>
      <c r="E18" s="242"/>
      <c r="F18" s="243"/>
      <c r="G18" s="27">
        <f>テストマーケティング費[[#This Row],[助成対象経費
(B)×(A)
（税抜）]]*1.1</f>
        <v>0</v>
      </c>
      <c r="H18" s="41">
        <f>テストマーケティング費[[#This Row],[数量(A)]]*テストマーケティング費[[#This Row],[単価（税抜）
(B)]]</f>
        <v>0</v>
      </c>
      <c r="I18" s="25"/>
      <c r="J18" s="28" t="str">
        <f>IF(OR(AND(テストマーケティング費[[#This Row],[件　名]]="",テストマーケティング費[[#This Row],[内　容]]="",テストマーケティング費[[#This Row],[数量(A)]]="",テストマーケティング費[[#This Row],[単位]]="",テストマーケティング費[[#This Row],[単価（税抜）
(B)]]="",テストマーケティング費[[#This Row],[委託先
（予定） ]]=""),AND(テストマーケティング費[[#This Row],[件　名]]&lt;&gt;"",テストマーケティング費[[#This Row],[内　容]]&lt;&gt;"",テストマーケティング費[[#This Row],[数量(A)]]&lt;&gt;"",テストマーケティング費[[#This Row],[単位]]&lt;&gt;"",テストマーケティング費[[#This Row],[単価（税抜）
(B)]]&lt;&gt;"",テストマーケティング費[[#This Row],[委託先
（予定） ]]&lt;&gt;"")),"",
    "←全ての項目を入力してください。")</f>
        <v/>
      </c>
      <c r="K18" s="134"/>
      <c r="L18" s="134"/>
    </row>
    <row r="19" spans="1:12" ht="39.6" customHeight="1" x14ac:dyDescent="0.45">
      <c r="A19" s="48"/>
      <c r="B19" s="221"/>
      <c r="C19" s="221"/>
      <c r="D19" s="221"/>
      <c r="E19" s="223"/>
      <c r="F19" s="49" t="s">
        <v>69</v>
      </c>
      <c r="G19" s="36">
        <f>SUBTOTAL(109,テストマーケティング費[助成事業に
要する経費
（税込）])</f>
        <v>0</v>
      </c>
      <c r="H19" s="36">
        <f>SUBTOTAL(109,テストマーケティング費[助成対象経費
(B)×(A)
（税抜）])</f>
        <v>0</v>
      </c>
      <c r="I19" s="38"/>
      <c r="J19" s="38"/>
      <c r="K19" s="38"/>
      <c r="L19" s="38"/>
    </row>
  </sheetData>
  <mergeCells count="1">
    <mergeCell ref="A2:H2"/>
  </mergeCells>
  <phoneticPr fontId="3"/>
  <conditionalFormatting sqref="B4:F4 I4">
    <cfRule type="expression" dxfId="196" priority="1">
      <formula>$K4="←全ての項目を入力してください。"</formula>
    </cfRule>
  </conditionalFormatting>
  <dataValidations count="6">
    <dataValidation allowBlank="1" showInputMessage="1" showErrorMessage="1" promptTitle="リースレンタル先または購入企業名を記載してください" prompt="未定等不明確の場合は、 申請時点の候補先を記入してください_x000a_" sqref="I4:I18"/>
    <dataValidation allowBlank="1" showErrorMessage="1" sqref="C4:C18"/>
    <dataValidation imeMode="halfAlpha" allowBlank="1" showInputMessage="1" showErrorMessage="1" promptTitle="数量を記載してください" prompt="　本助成事業に必要な最低限の数量を記載してください" sqref="D4:D18"/>
    <dataValidation imeMode="halfAlpha" allowBlank="1" showErrorMessage="1" promptTitle="購入単価又はリース料等の合計（税抜）を記載してください" prompt="　100万円以上の場合は利用・導入計画書の記入が必要です" sqref="F4:F18"/>
    <dataValidation type="custom" allowBlank="1" showInputMessage="1" showErrorMessage="1" sqref="J4:J18">
      <formula1>ISERROR(FIND(CHAR(10),J4))</formula1>
    </dataValidation>
    <dataValidation allowBlank="1" showInputMessage="1" showErrorMessage="1" promptTitle="品名を記載してください" prompt="量産目的の費用、保守費用は計上できません" sqref="B4:B18"/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zoomScale="70" zoomScaleNormal="70" workbookViewId="0">
      <selection activeCell="K23" sqref="K23"/>
    </sheetView>
  </sheetViews>
  <sheetFormatPr defaultColWidth="4.796875" defaultRowHeight="18" x14ac:dyDescent="0.45"/>
  <cols>
    <col min="1" max="1" width="10.09765625" style="3" customWidth="1"/>
    <col min="2" max="2" width="21.09765625" style="3" customWidth="1"/>
    <col min="3" max="3" width="22" style="3" customWidth="1"/>
    <col min="4" max="4" width="5.796875" style="3" customWidth="1"/>
    <col min="5" max="5" width="6.296875" style="3" customWidth="1"/>
    <col min="6" max="6" width="13.796875" style="3" customWidth="1"/>
    <col min="7" max="7" width="19.296875" style="3" customWidth="1"/>
    <col min="8" max="8" width="16.09765625" style="3" customWidth="1"/>
    <col min="9" max="9" width="19.296875" style="3" customWidth="1"/>
    <col min="10" max="10" width="4" style="3" hidden="1" customWidth="1"/>
    <col min="11" max="12" width="44.69921875" style="3" customWidth="1"/>
    <col min="13" max="16384" width="4.796875" style="3"/>
  </cols>
  <sheetData>
    <row r="1" spans="1:12" ht="30.6" customHeight="1" x14ac:dyDescent="0.45">
      <c r="A1" s="22" t="s">
        <v>30</v>
      </c>
    </row>
    <row r="2" spans="1:12" ht="30.6" customHeight="1" x14ac:dyDescent="0.45">
      <c r="A2" s="330" t="s">
        <v>216</v>
      </c>
      <c r="B2" s="330"/>
      <c r="C2" s="330"/>
      <c r="D2" s="330"/>
      <c r="E2" s="330"/>
      <c r="F2" s="330"/>
      <c r="G2" s="330"/>
      <c r="H2" s="330"/>
      <c r="I2" s="10" t="s">
        <v>32</v>
      </c>
      <c r="J2" s="9"/>
    </row>
    <row r="3" spans="1:12" ht="49.2" thickBot="1" x14ac:dyDescent="0.5">
      <c r="A3" s="17" t="s">
        <v>33</v>
      </c>
      <c r="B3" s="17" t="s">
        <v>34</v>
      </c>
      <c r="C3" s="17" t="s">
        <v>35</v>
      </c>
      <c r="D3" s="17" t="s">
        <v>36</v>
      </c>
      <c r="E3" s="18" t="s">
        <v>37</v>
      </c>
      <c r="F3" s="17" t="s">
        <v>38</v>
      </c>
      <c r="G3" s="17" t="s">
        <v>39</v>
      </c>
      <c r="H3" s="17" t="s">
        <v>40</v>
      </c>
      <c r="I3" s="17" t="s">
        <v>57</v>
      </c>
      <c r="J3" s="116" t="s">
        <v>41</v>
      </c>
      <c r="K3" s="81" t="s">
        <v>214</v>
      </c>
      <c r="L3" s="81" t="s">
        <v>215</v>
      </c>
    </row>
    <row r="4" spans="1:12" ht="33.6" customHeight="1" x14ac:dyDescent="0.45">
      <c r="A4" s="19" t="s">
        <v>112</v>
      </c>
      <c r="B4" s="209"/>
      <c r="C4" s="210"/>
      <c r="D4" s="211"/>
      <c r="E4" s="212"/>
      <c r="F4" s="213"/>
      <c r="G4" s="13">
        <f>ROUNDDOWN(委託外注費[[#This Row],[助成対象経費
(A)×(B)
（税抜）]]*1.1,0)</f>
        <v>0</v>
      </c>
      <c r="H4" s="13">
        <f>委託外注費[[#This Row],[数量
(A)]]*委託外注費[[#This Row],[単価(B)
（税抜）]]</f>
        <v>0</v>
      </c>
      <c r="I4" s="11"/>
      <c r="J4" s="14" t="str">
        <f>IF(OR(AND(委託外注費[[#This Row],[件　名]]="",委託外注費[[#This Row],[内　容
仕　様]]="",委託外注費[[#This Row],[数量
(A)]]="",委託外注費[[#This Row],[単位]]="",委託外注費[[#This Row],[単価(B)
（税抜）]]="",委託外注費[[#This Row],[委託先
（予定）]]=""),
          AND(委託外注費[[#This Row],[件　名]]&lt;&gt;"",委託外注費[[#This Row],[内　容
仕　様]]&lt;&gt;"",委託外注費[[#This Row],[数量
(A)]]&lt;&gt;"",委託外注費[[#This Row],[単位]]&lt;&gt;"",委託外注費[[#This Row],[単価(B)
（税抜）]]&lt;&gt;"",委託外注費[[#This Row],[委託先
（予定）]]&lt;&gt;"")),
    "",
    "←全ての項目を入力してください。")</f>
        <v/>
      </c>
      <c r="K4" s="130"/>
      <c r="L4" s="130"/>
    </row>
    <row r="5" spans="1:12" ht="33.6" customHeight="1" x14ac:dyDescent="0.45">
      <c r="A5" s="19" t="s">
        <v>113</v>
      </c>
      <c r="B5" s="214"/>
      <c r="C5" s="195"/>
      <c r="D5" s="196"/>
      <c r="E5" s="12"/>
      <c r="F5" s="215"/>
      <c r="G5" s="13">
        <f>ROUNDDOWN(委託外注費[[#This Row],[助成対象経費
(A)×(B)
（税抜）]]*1.1,0)</f>
        <v>0</v>
      </c>
      <c r="H5" s="13">
        <f>委託外注費[[#This Row],[数量
(A)]]*委託外注費[[#This Row],[単価(B)
（税抜）]]</f>
        <v>0</v>
      </c>
      <c r="I5" s="11"/>
      <c r="J5" s="14" t="str">
        <f>IF(OR(AND(委託外注費[[#This Row],[件　名]]="",委託外注費[[#This Row],[内　容
仕　様]]="",委託外注費[[#This Row],[数量
(A)]]="",委託外注費[[#This Row],[単位]]="",委託外注費[[#This Row],[単価(B)
（税抜）]]="",委託外注費[[#This Row],[委託先
（予定）]]=""),
          AND(委託外注費[[#This Row],[件　名]]&lt;&gt;"",委託外注費[[#This Row],[内　容
仕　様]]&lt;&gt;"",委託外注費[[#This Row],[数量
(A)]]&lt;&gt;"",委託外注費[[#This Row],[単位]]&lt;&gt;"",委託外注費[[#This Row],[単価(B)
（税抜）]]&lt;&gt;"",委託外注費[[#This Row],[委託先
（予定）]]&lt;&gt;"")),
    "",
    "←全ての項目を入力してください。")</f>
        <v/>
      </c>
      <c r="K5" s="130"/>
      <c r="L5" s="130"/>
    </row>
    <row r="6" spans="1:12" ht="33.6" customHeight="1" x14ac:dyDescent="0.45">
      <c r="A6" s="19" t="s">
        <v>114</v>
      </c>
      <c r="B6" s="214"/>
      <c r="C6" s="195"/>
      <c r="D6" s="196"/>
      <c r="E6" s="12"/>
      <c r="F6" s="215"/>
      <c r="G6" s="13">
        <f>ROUNDDOWN(委託外注費[[#This Row],[助成対象経費
(A)×(B)
（税抜）]]*1.1,0)</f>
        <v>0</v>
      </c>
      <c r="H6" s="13">
        <f>委託外注費[[#This Row],[数量
(A)]]*委託外注費[[#This Row],[単価(B)
（税抜）]]</f>
        <v>0</v>
      </c>
      <c r="I6" s="11"/>
      <c r="J6" s="14" t="str">
        <f>IF(OR(AND(委託外注費[[#This Row],[件　名]]="",委託外注費[[#This Row],[内　容
仕　様]]="",委託外注費[[#This Row],[数量
(A)]]="",委託外注費[[#This Row],[単位]]="",委託外注費[[#This Row],[単価(B)
（税抜）]]="",委託外注費[[#This Row],[委託先
（予定）]]=""),
          AND(委託外注費[[#This Row],[件　名]]&lt;&gt;"",委託外注費[[#This Row],[内　容
仕　様]]&lt;&gt;"",委託外注費[[#This Row],[数量
(A)]]&lt;&gt;"",委託外注費[[#This Row],[単位]]&lt;&gt;"",委託外注費[[#This Row],[単価(B)
（税抜）]]&lt;&gt;"",委託外注費[[#This Row],[委託先
（予定）]]&lt;&gt;"")),
    "",
    "←全ての項目を入力してください。")</f>
        <v/>
      </c>
      <c r="K6" s="130"/>
      <c r="L6" s="130"/>
    </row>
    <row r="7" spans="1:12" ht="33.6" customHeight="1" x14ac:dyDescent="0.45">
      <c r="A7" s="19" t="s">
        <v>115</v>
      </c>
      <c r="B7" s="214"/>
      <c r="C7" s="195"/>
      <c r="D7" s="196"/>
      <c r="E7" s="12"/>
      <c r="F7" s="215"/>
      <c r="G7" s="13">
        <f>ROUNDDOWN(委託外注費[[#This Row],[助成対象経費
(A)×(B)
（税抜）]]*1.1,0)</f>
        <v>0</v>
      </c>
      <c r="H7" s="13">
        <f>委託外注費[[#This Row],[数量
(A)]]*委託外注費[[#This Row],[単価(B)
（税抜）]]</f>
        <v>0</v>
      </c>
      <c r="I7" s="11"/>
      <c r="J7" s="14" t="str">
        <f>IF(OR(AND(委託外注費[[#This Row],[件　名]]="",委託外注費[[#This Row],[内　容
仕　様]]="",委託外注費[[#This Row],[数量
(A)]]="",委託外注費[[#This Row],[単位]]="",委託外注費[[#This Row],[単価(B)
（税抜）]]="",委託外注費[[#This Row],[委託先
（予定）]]=""),
          AND(委託外注費[[#This Row],[件　名]]&lt;&gt;"",委託外注費[[#This Row],[内　容
仕　様]]&lt;&gt;"",委託外注費[[#This Row],[数量
(A)]]&lt;&gt;"",委託外注費[[#This Row],[単位]]&lt;&gt;"",委託外注費[[#This Row],[単価(B)
（税抜）]]&lt;&gt;"",委託外注費[[#This Row],[委託先
（予定）]]&lt;&gt;"")),
    "",
    "←全ての項目を入力してください。")</f>
        <v/>
      </c>
      <c r="K7" s="130"/>
      <c r="L7" s="130"/>
    </row>
    <row r="8" spans="1:12" ht="33.6" customHeight="1" x14ac:dyDescent="0.45">
      <c r="A8" s="19" t="s">
        <v>116</v>
      </c>
      <c r="B8" s="214"/>
      <c r="C8" s="195"/>
      <c r="D8" s="196"/>
      <c r="E8" s="12"/>
      <c r="F8" s="215"/>
      <c r="G8" s="13">
        <f>ROUNDDOWN(委託外注費[[#This Row],[助成対象経費
(A)×(B)
（税抜）]]*1.1,0)</f>
        <v>0</v>
      </c>
      <c r="H8" s="13">
        <f>委託外注費[[#This Row],[数量
(A)]]*委託外注費[[#This Row],[単価(B)
（税抜）]]</f>
        <v>0</v>
      </c>
      <c r="I8" s="11"/>
      <c r="J8" s="14" t="str">
        <f>IF(OR(AND(委託外注費[[#This Row],[件　名]]="",委託外注費[[#This Row],[内　容
仕　様]]="",委託外注費[[#This Row],[数量
(A)]]="",委託外注費[[#This Row],[単位]]="",委託外注費[[#This Row],[単価(B)
（税抜）]]="",委託外注費[[#This Row],[委託先
（予定）]]=""),
          AND(委託外注費[[#This Row],[件　名]]&lt;&gt;"",委託外注費[[#This Row],[内　容
仕　様]]&lt;&gt;"",委託外注費[[#This Row],[数量
(A)]]&lt;&gt;"",委託外注費[[#This Row],[単位]]&lt;&gt;"",委託外注費[[#This Row],[単価(B)
（税抜）]]&lt;&gt;"",委託外注費[[#This Row],[委託先
（予定）]]&lt;&gt;"")),
    "",
    "←全ての項目を入力してください。")</f>
        <v/>
      </c>
      <c r="K8" s="130"/>
      <c r="L8" s="130"/>
    </row>
    <row r="9" spans="1:12" ht="33.6" customHeight="1" x14ac:dyDescent="0.45">
      <c r="A9" s="19" t="s">
        <v>117</v>
      </c>
      <c r="B9" s="214"/>
      <c r="C9" s="195"/>
      <c r="D9" s="196"/>
      <c r="E9" s="12"/>
      <c r="F9" s="215"/>
      <c r="G9" s="13">
        <f>ROUNDDOWN(委託外注費[[#This Row],[助成対象経費
(A)×(B)
（税抜）]]*1.1,0)</f>
        <v>0</v>
      </c>
      <c r="H9" s="13">
        <f>委託外注費[[#This Row],[数量
(A)]]*委託外注費[[#This Row],[単価(B)
（税抜）]]</f>
        <v>0</v>
      </c>
      <c r="I9" s="11"/>
      <c r="J9" s="14" t="str">
        <f>IF(OR(AND(委託外注費[[#This Row],[件　名]]="",委託外注費[[#This Row],[内　容
仕　様]]="",委託外注費[[#This Row],[数量
(A)]]="",委託外注費[[#This Row],[単位]]="",委託外注費[[#This Row],[単価(B)
（税抜）]]="",委託外注費[[#This Row],[委託先
（予定）]]=""),
          AND(委託外注費[[#This Row],[件　名]]&lt;&gt;"",委託外注費[[#This Row],[内　容
仕　様]]&lt;&gt;"",委託外注費[[#This Row],[数量
(A)]]&lt;&gt;"",委託外注費[[#This Row],[単位]]&lt;&gt;"",委託外注費[[#This Row],[単価(B)
（税抜）]]&lt;&gt;"",委託外注費[[#This Row],[委託先
（予定）]]&lt;&gt;"")),
    "",
    "←全ての項目を入力してください。")</f>
        <v/>
      </c>
      <c r="K9" s="130"/>
      <c r="L9" s="130"/>
    </row>
    <row r="10" spans="1:12" ht="33.6" customHeight="1" x14ac:dyDescent="0.45">
      <c r="A10" s="19" t="s">
        <v>118</v>
      </c>
      <c r="B10" s="214"/>
      <c r="C10" s="195"/>
      <c r="D10" s="196"/>
      <c r="E10" s="12"/>
      <c r="F10" s="215"/>
      <c r="G10" s="13">
        <f>ROUNDDOWN(委託外注費[[#This Row],[助成対象経費
(A)×(B)
（税抜）]]*1.1,0)</f>
        <v>0</v>
      </c>
      <c r="H10" s="13">
        <f>委託外注費[[#This Row],[数量
(A)]]*委託外注費[[#This Row],[単価(B)
（税抜）]]</f>
        <v>0</v>
      </c>
      <c r="I10" s="11"/>
      <c r="J10" s="14" t="str">
        <f>IF(OR(AND(委託外注費[[#This Row],[件　名]]="",委託外注費[[#This Row],[内　容
仕　様]]="",委託外注費[[#This Row],[数量
(A)]]="",委託外注費[[#This Row],[単位]]="",委託外注費[[#This Row],[単価(B)
（税抜）]]="",委託外注費[[#This Row],[委託先
（予定）]]=""),
          AND(委託外注費[[#This Row],[件　名]]&lt;&gt;"",委託外注費[[#This Row],[内　容
仕　様]]&lt;&gt;"",委託外注費[[#This Row],[数量
(A)]]&lt;&gt;"",委託外注費[[#This Row],[単位]]&lt;&gt;"",委託外注費[[#This Row],[単価(B)
（税抜）]]&lt;&gt;"",委託外注費[[#This Row],[委託先
（予定）]]&lt;&gt;"")),
    "",
    "←全ての項目を入力してください。")</f>
        <v/>
      </c>
      <c r="K10" s="130"/>
      <c r="L10" s="130"/>
    </row>
    <row r="11" spans="1:12" ht="33.6" customHeight="1" x14ac:dyDescent="0.45">
      <c r="A11" s="19" t="s">
        <v>119</v>
      </c>
      <c r="B11" s="214"/>
      <c r="C11" s="195"/>
      <c r="D11" s="196"/>
      <c r="E11" s="12"/>
      <c r="F11" s="215"/>
      <c r="G11" s="13">
        <f>ROUNDDOWN(委託外注費[[#This Row],[助成対象経費
(A)×(B)
（税抜）]]*1.1,0)</f>
        <v>0</v>
      </c>
      <c r="H11" s="13">
        <f>委託外注費[[#This Row],[数量
(A)]]*委託外注費[[#This Row],[単価(B)
（税抜）]]</f>
        <v>0</v>
      </c>
      <c r="I11" s="11"/>
      <c r="J11" s="14" t="str">
        <f>IF(OR(AND(委託外注費[[#This Row],[件　名]]="",委託外注費[[#This Row],[内　容
仕　様]]="",委託外注費[[#This Row],[数量
(A)]]="",委託外注費[[#This Row],[単位]]="",委託外注費[[#This Row],[単価(B)
（税抜）]]="",委託外注費[[#This Row],[委託先
（予定）]]=""),
          AND(委託外注費[[#This Row],[件　名]]&lt;&gt;"",委託外注費[[#This Row],[内　容
仕　様]]&lt;&gt;"",委託外注費[[#This Row],[数量
(A)]]&lt;&gt;"",委託外注費[[#This Row],[単位]]&lt;&gt;"",委託外注費[[#This Row],[単価(B)
（税抜）]]&lt;&gt;"",委託外注費[[#This Row],[委託先
（予定）]]&lt;&gt;"")),
    "",
    "←全ての項目を入力してください。")</f>
        <v/>
      </c>
      <c r="K11" s="130"/>
      <c r="L11" s="130"/>
    </row>
    <row r="12" spans="1:12" ht="33.6" customHeight="1" x14ac:dyDescent="0.45">
      <c r="A12" s="19" t="s">
        <v>120</v>
      </c>
      <c r="B12" s="214"/>
      <c r="C12" s="195"/>
      <c r="D12" s="196"/>
      <c r="E12" s="15"/>
      <c r="F12" s="215"/>
      <c r="G12" s="13">
        <f>ROUNDDOWN(委託外注費[[#This Row],[助成対象経費
(A)×(B)
（税抜）]]*1.1,0)</f>
        <v>0</v>
      </c>
      <c r="H12" s="13">
        <f>委託外注費[[#This Row],[数量
(A)]]*委託外注費[[#This Row],[単価(B)
（税抜）]]</f>
        <v>0</v>
      </c>
      <c r="I12" s="11"/>
      <c r="J12" s="14" t="str">
        <f>IF(OR(AND(委託外注費[[#This Row],[件　名]]="",委託外注費[[#This Row],[内　容
仕　様]]="",委託外注費[[#This Row],[数量
(A)]]="",委託外注費[[#This Row],[単位]]="",委託外注費[[#This Row],[単価(B)
（税抜）]]="",委託外注費[[#This Row],[委託先
（予定）]]=""),
          AND(委託外注費[[#This Row],[件　名]]&lt;&gt;"",委託外注費[[#This Row],[内　容
仕　様]]&lt;&gt;"",委託外注費[[#This Row],[数量
(A)]]&lt;&gt;"",委託外注費[[#This Row],[単位]]&lt;&gt;"",委託外注費[[#This Row],[単価(B)
（税抜）]]&lt;&gt;"",委託外注費[[#This Row],[委託先
（予定）]]&lt;&gt;"")),
    "",
    "←全ての項目を入力してください。")</f>
        <v/>
      </c>
      <c r="K12" s="130"/>
      <c r="L12" s="130"/>
    </row>
    <row r="13" spans="1:12" ht="33.6" customHeight="1" x14ac:dyDescent="0.45">
      <c r="A13" s="19" t="s">
        <v>121</v>
      </c>
      <c r="B13" s="214"/>
      <c r="C13" s="195"/>
      <c r="D13" s="196"/>
      <c r="E13" s="15"/>
      <c r="F13" s="215"/>
      <c r="G13" s="13">
        <f>ROUNDDOWN(委託外注費[[#This Row],[助成対象経費
(A)×(B)
（税抜）]]*1.1,0)</f>
        <v>0</v>
      </c>
      <c r="H13" s="13">
        <f>委託外注費[[#This Row],[数量
(A)]]*委託外注費[[#This Row],[単価(B)
（税抜）]]</f>
        <v>0</v>
      </c>
      <c r="I13" s="11"/>
      <c r="J13" s="14" t="str">
        <f>IF(OR(AND(委託外注費[[#This Row],[件　名]]="",委託外注費[[#This Row],[内　容
仕　様]]="",委託外注費[[#This Row],[数量
(A)]]="",委託外注費[[#This Row],[単位]]="",委託外注費[[#This Row],[単価(B)
（税抜）]]="",委託外注費[[#This Row],[委託先
（予定）]]=""),
          AND(委託外注費[[#This Row],[件　名]]&lt;&gt;"",委託外注費[[#This Row],[内　容
仕　様]]&lt;&gt;"",委託外注費[[#This Row],[数量
(A)]]&lt;&gt;"",委託外注費[[#This Row],[単位]]&lt;&gt;"",委託外注費[[#This Row],[単価(B)
（税抜）]]&lt;&gt;"",委託外注費[[#This Row],[委託先
（予定）]]&lt;&gt;"")),
    "",
    "←全ての項目を入力してください。")</f>
        <v/>
      </c>
      <c r="K13" s="130"/>
      <c r="L13" s="130"/>
    </row>
    <row r="14" spans="1:12" ht="33.6" customHeight="1" x14ac:dyDescent="0.45">
      <c r="A14" s="19" t="s">
        <v>122</v>
      </c>
      <c r="B14" s="214"/>
      <c r="C14" s="195"/>
      <c r="D14" s="196"/>
      <c r="E14" s="15"/>
      <c r="F14" s="215"/>
      <c r="G14" s="13">
        <f>ROUNDDOWN(委託外注費[[#This Row],[助成対象経費
(A)×(B)
（税抜）]]*1.1,0)</f>
        <v>0</v>
      </c>
      <c r="H14" s="13">
        <f>委託外注費[[#This Row],[数量
(A)]]*委託外注費[[#This Row],[単価(B)
（税抜）]]</f>
        <v>0</v>
      </c>
      <c r="I14" s="11"/>
      <c r="J14" s="14" t="str">
        <f>IF(OR(AND(委託外注費[[#This Row],[件　名]]="",委託外注費[[#This Row],[内　容
仕　様]]="",委託外注費[[#This Row],[数量
(A)]]="",委託外注費[[#This Row],[単位]]="",委託外注費[[#This Row],[単価(B)
（税抜）]]="",委託外注費[[#This Row],[委託先
（予定）]]=""),
          AND(委託外注費[[#This Row],[件　名]]&lt;&gt;"",委託外注費[[#This Row],[内　容
仕　様]]&lt;&gt;"",委託外注費[[#This Row],[数量
(A)]]&lt;&gt;"",委託外注費[[#This Row],[単位]]&lt;&gt;"",委託外注費[[#This Row],[単価(B)
（税抜）]]&lt;&gt;"",委託外注費[[#This Row],[委託先
（予定）]]&lt;&gt;"")),
    "",
    "←全ての項目を入力してください。")</f>
        <v/>
      </c>
      <c r="K14" s="130"/>
      <c r="L14" s="130"/>
    </row>
    <row r="15" spans="1:12" ht="33.6" customHeight="1" x14ac:dyDescent="0.45">
      <c r="A15" s="19" t="s">
        <v>123</v>
      </c>
      <c r="B15" s="214"/>
      <c r="C15" s="195"/>
      <c r="D15" s="196"/>
      <c r="E15" s="12"/>
      <c r="F15" s="215"/>
      <c r="G15" s="13">
        <f>ROUNDDOWN(委託外注費[[#This Row],[助成対象経費
(A)×(B)
（税抜）]]*1.1,0)</f>
        <v>0</v>
      </c>
      <c r="H15" s="13">
        <f>委託外注費[[#This Row],[数量
(A)]]*委託外注費[[#This Row],[単価(B)
（税抜）]]</f>
        <v>0</v>
      </c>
      <c r="I15" s="11"/>
      <c r="J15" s="14" t="str">
        <f>IF(OR(AND(委託外注費[[#This Row],[件　名]]="",委託外注費[[#This Row],[内　容
仕　様]]="",委託外注費[[#This Row],[数量
(A)]]="",委託外注費[[#This Row],[単位]]="",委託外注費[[#This Row],[単価(B)
（税抜）]]="",委託外注費[[#This Row],[委託先
（予定）]]=""),
          AND(委託外注費[[#This Row],[件　名]]&lt;&gt;"",委託外注費[[#This Row],[内　容
仕　様]]&lt;&gt;"",委託外注費[[#This Row],[数量
(A)]]&lt;&gt;"",委託外注費[[#This Row],[単位]]&lt;&gt;"",委託外注費[[#This Row],[単価(B)
（税抜）]]&lt;&gt;"",委託外注費[[#This Row],[委託先
（予定）]]&lt;&gt;"")),
    "",
    "←全ての項目を入力してください。")</f>
        <v/>
      </c>
      <c r="K15" s="130"/>
      <c r="L15" s="130"/>
    </row>
    <row r="16" spans="1:12" ht="33.6" customHeight="1" x14ac:dyDescent="0.45">
      <c r="A16" s="19" t="s">
        <v>124</v>
      </c>
      <c r="B16" s="214"/>
      <c r="C16" s="195"/>
      <c r="D16" s="196"/>
      <c r="E16" s="12"/>
      <c r="F16" s="215"/>
      <c r="G16" s="13">
        <f>ROUNDDOWN(委託外注費[[#This Row],[助成対象経費
(A)×(B)
（税抜）]]*1.1,0)</f>
        <v>0</v>
      </c>
      <c r="H16" s="13">
        <f>委託外注費[[#This Row],[数量
(A)]]*委託外注費[[#This Row],[単価(B)
（税抜）]]</f>
        <v>0</v>
      </c>
      <c r="I16" s="11"/>
      <c r="J16" s="14" t="str">
        <f>IF(OR(AND(委託外注費[[#This Row],[件　名]]="",委託外注費[[#This Row],[内　容
仕　様]]="",委託外注費[[#This Row],[数量
(A)]]="",委託外注費[[#This Row],[単位]]="",委託外注費[[#This Row],[単価(B)
（税抜）]]="",委託外注費[[#This Row],[委託先
（予定）]]=""),
          AND(委託外注費[[#This Row],[件　名]]&lt;&gt;"",委託外注費[[#This Row],[内　容
仕　様]]&lt;&gt;"",委託外注費[[#This Row],[数量
(A)]]&lt;&gt;"",委託外注費[[#This Row],[単位]]&lt;&gt;"",委託外注費[[#This Row],[単価(B)
（税抜）]]&lt;&gt;"",委託外注費[[#This Row],[委託先
（予定）]]&lt;&gt;"")),
    "",
    "←全ての項目を入力してください。")</f>
        <v/>
      </c>
      <c r="K16" s="130"/>
      <c r="L16" s="130"/>
    </row>
    <row r="17" spans="1:12" ht="33.6" customHeight="1" x14ac:dyDescent="0.45">
      <c r="A17" s="19" t="s">
        <v>125</v>
      </c>
      <c r="B17" s="214"/>
      <c r="C17" s="195"/>
      <c r="D17" s="196"/>
      <c r="E17" s="12"/>
      <c r="F17" s="215"/>
      <c r="G17" s="13">
        <f>ROUNDDOWN(委託外注費[[#This Row],[助成対象経費
(A)×(B)
（税抜）]]*1.1,0)</f>
        <v>0</v>
      </c>
      <c r="H17" s="13">
        <f>委託外注費[[#This Row],[数量
(A)]]*委託外注費[[#This Row],[単価(B)
（税抜）]]</f>
        <v>0</v>
      </c>
      <c r="I17" s="11"/>
      <c r="J17" s="14" t="str">
        <f>IF(OR(AND(委託外注費[[#This Row],[件　名]]="",委託外注費[[#This Row],[内　容
仕　様]]="",委託外注費[[#This Row],[数量
(A)]]="",委託外注費[[#This Row],[単位]]="",委託外注費[[#This Row],[単価(B)
（税抜）]]="",委託外注費[[#This Row],[委託先
（予定）]]=""),
          AND(委託外注費[[#This Row],[件　名]]&lt;&gt;"",委託外注費[[#This Row],[内　容
仕　様]]&lt;&gt;"",委託外注費[[#This Row],[数量
(A)]]&lt;&gt;"",委託外注費[[#This Row],[単位]]&lt;&gt;"",委託外注費[[#This Row],[単価(B)
（税抜）]]&lt;&gt;"",委託外注費[[#This Row],[委託先
（予定）]]&lt;&gt;"")),
    "",
    "←全ての項目を入力してください。")</f>
        <v/>
      </c>
      <c r="K17" s="130"/>
      <c r="L17" s="130"/>
    </row>
    <row r="18" spans="1:12" ht="33.6" customHeight="1" thickBot="1" x14ac:dyDescent="0.5">
      <c r="A18" s="19" t="s">
        <v>126</v>
      </c>
      <c r="B18" s="216"/>
      <c r="C18" s="217"/>
      <c r="D18" s="218"/>
      <c r="E18" s="219"/>
      <c r="F18" s="220"/>
      <c r="G18" s="13">
        <f>ROUNDDOWN(委託外注費[[#This Row],[助成対象経費
(A)×(B)
（税抜）]]*1.1,0)</f>
        <v>0</v>
      </c>
      <c r="H18" s="13">
        <f>委託外注費[[#This Row],[数量
(A)]]*委託外注費[[#This Row],[単価(B)
（税抜）]]</f>
        <v>0</v>
      </c>
      <c r="I18" s="11"/>
      <c r="J18" s="14" t="str">
        <f>IF(OR(AND(委託外注費[[#This Row],[件　名]]="",委託外注費[[#This Row],[内　容
仕　様]]="",委託外注費[[#This Row],[数量
(A)]]="",委託外注費[[#This Row],[単位]]="",委託外注費[[#This Row],[単価(B)
（税抜）]]="",委託外注費[[#This Row],[委託先
（予定）]]=""),
          AND(委託外注費[[#This Row],[件　名]]&lt;&gt;"",委託外注費[[#This Row],[内　容
仕　様]]&lt;&gt;"",委託外注費[[#This Row],[数量
(A)]]&lt;&gt;"",委託外注費[[#This Row],[単位]]&lt;&gt;"",委託外注費[[#This Row],[単価(B)
（税抜）]]&lt;&gt;"",委託外注費[[#This Row],[委託先
（予定）]]&lt;&gt;"")),
    "",
    "←全ての項目を入力してください。")</f>
        <v/>
      </c>
      <c r="K18" s="130"/>
      <c r="L18" s="130"/>
    </row>
    <row r="19" spans="1:12" ht="33.6" customHeight="1" x14ac:dyDescent="0.45">
      <c r="A19" s="20"/>
      <c r="B19" s="188"/>
      <c r="C19" s="188"/>
      <c r="D19" s="188"/>
      <c r="E19" s="188"/>
      <c r="F19" s="21" t="s">
        <v>58</v>
      </c>
      <c r="G19" s="149">
        <f>SUBTOTAL(109,委託外注費[助成事業に
要する経費
（税込）])</f>
        <v>0</v>
      </c>
      <c r="H19" s="149">
        <f>SUBTOTAL(109,委託外注費[助成対象経費
(A)×(B)
（税抜）])</f>
        <v>0</v>
      </c>
      <c r="I19" s="67"/>
      <c r="J19" s="67"/>
      <c r="K19" s="67"/>
      <c r="L19" s="67"/>
    </row>
    <row r="20" spans="1:12" x14ac:dyDescent="0.45">
      <c r="A20" s="8"/>
      <c r="B20" s="8"/>
      <c r="C20" s="8"/>
      <c r="D20" s="8"/>
      <c r="E20" s="8"/>
      <c r="F20" s="8"/>
      <c r="G20" s="8"/>
      <c r="H20" s="8"/>
      <c r="I20" s="8"/>
      <c r="J20" s="9"/>
    </row>
  </sheetData>
  <mergeCells count="1">
    <mergeCell ref="A2:H2"/>
  </mergeCells>
  <phoneticPr fontId="3"/>
  <conditionalFormatting sqref="I4:I18 B5:F18">
    <cfRule type="expression" dxfId="170" priority="2">
      <formula>AND(OR($B4&lt;&gt;"",$C4&lt;&gt;"",#REF!&lt;&gt;"",$D4&lt;&gt;"",$E4&lt;&gt;"",$F4&lt;&gt;""),B4="")</formula>
    </cfRule>
  </conditionalFormatting>
  <conditionalFormatting sqref="B4:F4">
    <cfRule type="expression" dxfId="169" priority="1">
      <formula>AND(OR($B4&lt;&gt;"",$C4&lt;&gt;"",#REF!&lt;&gt;"",$D4&lt;&gt;"",$E4&lt;&gt;"",$F4&lt;&gt;""),B4="")</formula>
    </cfRule>
  </conditionalFormatting>
  <dataValidations count="5">
    <dataValidation allowBlank="1" showInputMessage="1" showErrorMessage="1" promptTitle="委託先企業名を記載してください" prompt="未定等不明確の場合は、 申請時点の候補先を記入。_x000a_委託先は、自社と資本関係、役員または従業員の兼務、自社の代表者３親等以内の親族による経営ではないこと。_x000a_" sqref="I4"/>
    <dataValidation allowBlank="1" showInputMessage="1" showErrorMessage="1" promptTitle="委託先企業名を記載してください" prompt="未定等不明確の場合は、 申請時点の候補先を記入してください。_x000a_委託・外注先は、自社と資本関係、役員または従業員の兼務、自社の代表者３親等以内の親族による経営ではない。_x000a_" sqref="I5:I18"/>
    <dataValidation allowBlank="1" showErrorMessage="1" sqref="C4:D18"/>
    <dataValidation type="custom" allowBlank="1" showInputMessage="1" showErrorMessage="1" sqref="J4:J18">
      <formula1>ISERROR(FIND(CHAR(10),J4))</formula1>
    </dataValidation>
    <dataValidation imeMode="halfAlpha" allowBlank="1" showInputMessage="1" showErrorMessage="1" sqref="F4:F18"/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zoomScale="70" zoomScaleNormal="70" workbookViewId="0">
      <selection activeCell="L25" sqref="L25"/>
    </sheetView>
  </sheetViews>
  <sheetFormatPr defaultRowHeight="18" x14ac:dyDescent="0.45"/>
  <cols>
    <col min="2" max="2" width="16.296875" customWidth="1"/>
    <col min="3" max="4" width="13.5" customWidth="1"/>
    <col min="5" max="5" width="6.5" customWidth="1"/>
    <col min="6" max="6" width="5.19921875" customWidth="1"/>
    <col min="7" max="7" width="14.09765625" customWidth="1"/>
    <col min="8" max="9" width="16.59765625" customWidth="1"/>
    <col min="10" max="10" width="22.59765625" customWidth="1"/>
    <col min="11" max="11" width="3.796875" hidden="1" customWidth="1"/>
    <col min="12" max="13" width="44.69921875" customWidth="1"/>
  </cols>
  <sheetData>
    <row r="1" spans="1:13" s="3" customFormat="1" ht="30.6" customHeight="1" x14ac:dyDescent="0.45">
      <c r="A1" s="22" t="s">
        <v>16</v>
      </c>
    </row>
    <row r="2" spans="1:13" s="3" customFormat="1" ht="30.6" customHeight="1" x14ac:dyDescent="0.45">
      <c r="A2" s="330" t="s">
        <v>216</v>
      </c>
      <c r="B2" s="330"/>
      <c r="C2" s="330"/>
      <c r="D2" s="330"/>
      <c r="E2" s="330"/>
      <c r="F2" s="330"/>
      <c r="G2" s="330"/>
      <c r="H2" s="330"/>
      <c r="I2" s="330"/>
      <c r="J2" s="10" t="s">
        <v>32</v>
      </c>
      <c r="K2" s="9"/>
    </row>
    <row r="3" spans="1:13" s="173" customFormat="1" ht="49.2" thickBot="1" x14ac:dyDescent="0.5">
      <c r="A3" s="17" t="s">
        <v>70</v>
      </c>
      <c r="B3" s="17" t="s">
        <v>71</v>
      </c>
      <c r="C3" s="17" t="s">
        <v>72</v>
      </c>
      <c r="D3" s="17" t="s">
        <v>73</v>
      </c>
      <c r="E3" s="17" t="s">
        <v>74</v>
      </c>
      <c r="F3" s="18" t="s">
        <v>75</v>
      </c>
      <c r="G3" s="17" t="s">
        <v>76</v>
      </c>
      <c r="H3" s="17" t="s">
        <v>77</v>
      </c>
      <c r="I3" s="17" t="s">
        <v>78</v>
      </c>
      <c r="J3" s="17" t="s">
        <v>79</v>
      </c>
      <c r="K3" s="174" t="s">
        <v>68</v>
      </c>
      <c r="L3" s="81" t="s">
        <v>214</v>
      </c>
      <c r="M3" s="81" t="s">
        <v>215</v>
      </c>
    </row>
    <row r="4" spans="1:13" ht="32.549999999999997" customHeight="1" x14ac:dyDescent="0.45">
      <c r="A4" s="32">
        <f>ROW()-ROW(原材料・副資材費[[#Headers],[番　号]])</f>
        <v>1</v>
      </c>
      <c r="B4" s="224"/>
      <c r="C4" s="225"/>
      <c r="D4" s="225"/>
      <c r="E4" s="244"/>
      <c r="F4" s="229"/>
      <c r="G4" s="230"/>
      <c r="H4" s="27">
        <f>ROUNDDOWN(原材料・副資材費[[#This Row],[助成対象経費
(A)×(B)
（税抜）]]*1.1,0)</f>
        <v>0</v>
      </c>
      <c r="I4" s="27">
        <f>原材料・副資材費[[#This Row],[数量
(A)]]*原材料・副資材費[[#This Row],[単価(B)
（税抜）]]</f>
        <v>0</v>
      </c>
      <c r="J4" s="25"/>
      <c r="K4" s="28" t="str">
        <f>IF(OR(AND(原材料・副資材費[[#This Row],[品　名]]="",原材料・副資材費[[#This Row],[仕　様]]="",原材料・副資材費[[#This Row],[用　途]]="",原材料・副資材費[[#This Row],[数量
(A)]]="",原材料・副資材費[[#This Row],[単位]]="",原材料・副資材費[[#This Row],[単価(B)
（税抜）]]="",原材料・副資材費[[#This Row],[購入企業名]]=""),
          AND(原材料・副資材費[[#This Row],[品　名]]&lt;&gt;"",原材料・副資材費[[#This Row],[仕　様]]&lt;&gt;"",原材料・副資材費[[#This Row],[用　途]]&lt;&gt;"",原材料・副資材費[[#This Row],[数量
(A)]]&lt;&gt;"",原材料・副資材費[[#This Row],[単位]]&lt;&gt;"",原材料・副資材費[[#This Row],[単価(B)
（税抜）]]&lt;&gt;"",原材料・副資材費[[#This Row],[購入企業名]]&lt;&gt;"")),
    "",
    "←全ての項目を入力してください。")</f>
        <v/>
      </c>
      <c r="L4" s="134"/>
      <c r="M4" s="134"/>
    </row>
    <row r="5" spans="1:13" ht="32.549999999999997" customHeight="1" x14ac:dyDescent="0.45">
      <c r="A5" s="32">
        <f>ROW()-ROW(原材料・副資材費[[#Headers],[番　号]])</f>
        <v>2</v>
      </c>
      <c r="B5" s="231"/>
      <c r="C5" s="232"/>
      <c r="D5" s="232"/>
      <c r="E5" s="245"/>
      <c r="F5" s="26"/>
      <c r="G5" s="236"/>
      <c r="H5" s="27">
        <f>ROUNDDOWN(原材料・副資材費[[#This Row],[助成対象経費
(A)×(B)
（税抜）]]*1.1,0)</f>
        <v>0</v>
      </c>
      <c r="I5" s="27">
        <f>原材料・副資材費[[#This Row],[数量
(A)]]*原材料・副資材費[[#This Row],[単価(B)
（税抜）]]</f>
        <v>0</v>
      </c>
      <c r="J5" s="25"/>
      <c r="K5" s="28" t="str">
        <f>IF(OR(AND(原材料・副資材費[[#This Row],[品　名]]="",原材料・副資材費[[#This Row],[仕　様]]="",原材料・副資材費[[#This Row],[用　途]]="",原材料・副資材費[[#This Row],[数量
(A)]]="",原材料・副資材費[[#This Row],[単位]]="",原材料・副資材費[[#This Row],[単価(B)
（税抜）]]="",原材料・副資材費[[#This Row],[購入企業名]]=""),
          AND(原材料・副資材費[[#This Row],[品　名]]&lt;&gt;"",原材料・副資材費[[#This Row],[仕　様]]&lt;&gt;"",原材料・副資材費[[#This Row],[用　途]]&lt;&gt;"",原材料・副資材費[[#This Row],[数量
(A)]]&lt;&gt;"",原材料・副資材費[[#This Row],[単位]]&lt;&gt;"",原材料・副資材費[[#This Row],[単価(B)
（税抜）]]&lt;&gt;"",原材料・副資材費[[#This Row],[購入企業名]]&lt;&gt;"")),
    "",
    "←全ての項目を入力してください。")</f>
        <v/>
      </c>
      <c r="L5" s="134"/>
      <c r="M5" s="134"/>
    </row>
    <row r="6" spans="1:13" ht="32.549999999999997" customHeight="1" x14ac:dyDescent="0.45">
      <c r="A6" s="32">
        <f>ROW()-ROW(原材料・副資材費[[#Headers],[番　号]])</f>
        <v>3</v>
      </c>
      <c r="B6" s="231"/>
      <c r="C6" s="232"/>
      <c r="D6" s="232"/>
      <c r="E6" s="245"/>
      <c r="F6" s="26"/>
      <c r="G6" s="236"/>
      <c r="H6" s="27">
        <f>ROUNDDOWN(原材料・副資材費[[#This Row],[助成対象経費
(A)×(B)
（税抜）]]*1.1,0)</f>
        <v>0</v>
      </c>
      <c r="I6" s="27">
        <f>原材料・副資材費[[#This Row],[数量
(A)]]*原材料・副資材費[[#This Row],[単価(B)
（税抜）]]</f>
        <v>0</v>
      </c>
      <c r="J6" s="25"/>
      <c r="K6" s="28" t="str">
        <f>IF(OR(AND(原材料・副資材費[[#This Row],[品　名]]="",原材料・副資材費[[#This Row],[仕　様]]="",原材料・副資材費[[#This Row],[用　途]]="",原材料・副資材費[[#This Row],[数量
(A)]]="",原材料・副資材費[[#This Row],[単位]]="",原材料・副資材費[[#This Row],[単価(B)
（税抜）]]="",原材料・副資材費[[#This Row],[購入企業名]]=""),
          AND(原材料・副資材費[[#This Row],[品　名]]&lt;&gt;"",原材料・副資材費[[#This Row],[仕　様]]&lt;&gt;"",原材料・副資材費[[#This Row],[用　途]]&lt;&gt;"",原材料・副資材費[[#This Row],[数量
(A)]]&lt;&gt;"",原材料・副資材費[[#This Row],[単位]]&lt;&gt;"",原材料・副資材費[[#This Row],[単価(B)
（税抜）]]&lt;&gt;"",原材料・副資材費[[#This Row],[購入企業名]]&lt;&gt;"")),
    "",
    "←全ての項目を入力してください。")</f>
        <v/>
      </c>
      <c r="L6" s="134"/>
      <c r="M6" s="134"/>
    </row>
    <row r="7" spans="1:13" ht="32.549999999999997" customHeight="1" x14ac:dyDescent="0.45">
      <c r="A7" s="32">
        <f>ROW()-ROW(原材料・副資材費[[#Headers],[番　号]])</f>
        <v>4</v>
      </c>
      <c r="B7" s="231"/>
      <c r="C7" s="232"/>
      <c r="D7" s="232"/>
      <c r="E7" s="245"/>
      <c r="F7" s="26"/>
      <c r="G7" s="236"/>
      <c r="H7" s="27">
        <f>ROUNDDOWN(原材料・副資材費[[#This Row],[助成対象経費
(A)×(B)
（税抜）]]*1.1,0)</f>
        <v>0</v>
      </c>
      <c r="I7" s="27">
        <f>原材料・副資材費[[#This Row],[数量
(A)]]*原材料・副資材費[[#This Row],[単価(B)
（税抜）]]</f>
        <v>0</v>
      </c>
      <c r="J7" s="25"/>
      <c r="K7" s="28" t="str">
        <f>IF(OR(AND(原材料・副資材費[[#This Row],[品　名]]="",原材料・副資材費[[#This Row],[仕　様]]="",原材料・副資材費[[#This Row],[用　途]]="",原材料・副資材費[[#This Row],[数量
(A)]]="",原材料・副資材費[[#This Row],[単位]]="",原材料・副資材費[[#This Row],[単価(B)
（税抜）]]="",原材料・副資材費[[#This Row],[購入企業名]]=""),
          AND(原材料・副資材費[[#This Row],[品　名]]&lt;&gt;"",原材料・副資材費[[#This Row],[仕　様]]&lt;&gt;"",原材料・副資材費[[#This Row],[用　途]]&lt;&gt;"",原材料・副資材費[[#This Row],[数量
(A)]]&lt;&gt;"",原材料・副資材費[[#This Row],[単位]]&lt;&gt;"",原材料・副資材費[[#This Row],[単価(B)
（税抜）]]&lt;&gt;"",原材料・副資材費[[#This Row],[購入企業名]]&lt;&gt;"")),
    "",
    "←全ての項目を入力してください。")</f>
        <v/>
      </c>
      <c r="L7" s="134"/>
      <c r="M7" s="134"/>
    </row>
    <row r="8" spans="1:13" ht="32.549999999999997" customHeight="1" x14ac:dyDescent="0.45">
      <c r="A8" s="32">
        <f>ROW()-ROW(原材料・副資材費[[#Headers],[番　号]])</f>
        <v>5</v>
      </c>
      <c r="B8" s="231"/>
      <c r="C8" s="232"/>
      <c r="D8" s="232"/>
      <c r="E8" s="245"/>
      <c r="F8" s="26"/>
      <c r="G8" s="236"/>
      <c r="H8" s="27">
        <f>ROUNDDOWN(原材料・副資材費[[#This Row],[助成対象経費
(A)×(B)
（税抜）]]*1.1,0)</f>
        <v>0</v>
      </c>
      <c r="I8" s="27">
        <f>原材料・副資材費[[#This Row],[数量
(A)]]*原材料・副資材費[[#This Row],[単価(B)
（税抜）]]</f>
        <v>0</v>
      </c>
      <c r="J8" s="25"/>
      <c r="K8" s="28" t="str">
        <f>IF(OR(AND(原材料・副資材費[[#This Row],[品　名]]="",原材料・副資材費[[#This Row],[仕　様]]="",原材料・副資材費[[#This Row],[用　途]]="",原材料・副資材費[[#This Row],[数量
(A)]]="",原材料・副資材費[[#This Row],[単位]]="",原材料・副資材費[[#This Row],[単価(B)
（税抜）]]="",原材料・副資材費[[#This Row],[購入企業名]]=""),
          AND(原材料・副資材費[[#This Row],[品　名]]&lt;&gt;"",原材料・副資材費[[#This Row],[仕　様]]&lt;&gt;"",原材料・副資材費[[#This Row],[用　途]]&lt;&gt;"",原材料・副資材費[[#This Row],[数量
(A)]]&lt;&gt;"",原材料・副資材費[[#This Row],[単位]]&lt;&gt;"",原材料・副資材費[[#This Row],[単価(B)
（税抜）]]&lt;&gt;"",原材料・副資材費[[#This Row],[購入企業名]]&lt;&gt;"")),
    "",
    "←全ての項目を入力してください。")</f>
        <v/>
      </c>
      <c r="L8" s="134"/>
      <c r="M8" s="134"/>
    </row>
    <row r="9" spans="1:13" ht="32.549999999999997" customHeight="1" x14ac:dyDescent="0.45">
      <c r="A9" s="32">
        <f>ROW()-ROW(原材料・副資材費[[#Headers],[番　号]])</f>
        <v>6</v>
      </c>
      <c r="B9" s="231"/>
      <c r="C9" s="232"/>
      <c r="D9" s="232"/>
      <c r="E9" s="245"/>
      <c r="F9" s="26"/>
      <c r="G9" s="236"/>
      <c r="H9" s="27">
        <f>ROUNDDOWN(原材料・副資材費[[#This Row],[助成対象経費
(A)×(B)
（税抜）]]*1.1,0)</f>
        <v>0</v>
      </c>
      <c r="I9" s="27">
        <f>原材料・副資材費[[#This Row],[数量
(A)]]*原材料・副資材費[[#This Row],[単価(B)
（税抜）]]</f>
        <v>0</v>
      </c>
      <c r="J9" s="25"/>
      <c r="K9" s="28" t="str">
        <f>IF(OR(AND(原材料・副資材費[[#This Row],[品　名]]="",原材料・副資材費[[#This Row],[仕　様]]="",原材料・副資材費[[#This Row],[用　途]]="",原材料・副資材費[[#This Row],[数量
(A)]]="",原材料・副資材費[[#This Row],[単位]]="",原材料・副資材費[[#This Row],[単価(B)
（税抜）]]="",原材料・副資材費[[#This Row],[購入企業名]]=""),
          AND(原材料・副資材費[[#This Row],[品　名]]&lt;&gt;"",原材料・副資材費[[#This Row],[仕　様]]&lt;&gt;"",原材料・副資材費[[#This Row],[用　途]]&lt;&gt;"",原材料・副資材費[[#This Row],[数量
(A)]]&lt;&gt;"",原材料・副資材費[[#This Row],[単位]]&lt;&gt;"",原材料・副資材費[[#This Row],[単価(B)
（税抜）]]&lt;&gt;"",原材料・副資材費[[#This Row],[購入企業名]]&lt;&gt;"")),
    "",
    "←全ての項目を入力してください。")</f>
        <v/>
      </c>
      <c r="L9" s="134"/>
      <c r="M9" s="134"/>
    </row>
    <row r="10" spans="1:13" ht="32.549999999999997" customHeight="1" x14ac:dyDescent="0.45">
      <c r="A10" s="32">
        <f>ROW()-ROW(原材料・副資材費[[#Headers],[番　号]])</f>
        <v>7</v>
      </c>
      <c r="B10" s="231"/>
      <c r="C10" s="232"/>
      <c r="D10" s="232"/>
      <c r="E10" s="245"/>
      <c r="F10" s="26"/>
      <c r="G10" s="236"/>
      <c r="H10" s="27">
        <f>ROUNDDOWN(原材料・副資材費[[#This Row],[助成対象経費
(A)×(B)
（税抜）]]*1.1,0)</f>
        <v>0</v>
      </c>
      <c r="I10" s="27">
        <f>原材料・副資材費[[#This Row],[数量
(A)]]*原材料・副資材費[[#This Row],[単価(B)
（税抜）]]</f>
        <v>0</v>
      </c>
      <c r="J10" s="25"/>
      <c r="K10" s="28" t="str">
        <f>IF(OR(AND(原材料・副資材費[[#This Row],[品　名]]="",原材料・副資材費[[#This Row],[仕　様]]="",原材料・副資材費[[#This Row],[用　途]]="",原材料・副資材費[[#This Row],[数量
(A)]]="",原材料・副資材費[[#This Row],[単位]]="",原材料・副資材費[[#This Row],[単価(B)
（税抜）]]="",原材料・副資材費[[#This Row],[購入企業名]]=""),
          AND(原材料・副資材費[[#This Row],[品　名]]&lt;&gt;"",原材料・副資材費[[#This Row],[仕　様]]&lt;&gt;"",原材料・副資材費[[#This Row],[用　途]]&lt;&gt;"",原材料・副資材費[[#This Row],[数量
(A)]]&lt;&gt;"",原材料・副資材費[[#This Row],[単位]]&lt;&gt;"",原材料・副資材費[[#This Row],[単価(B)
（税抜）]]&lt;&gt;"",原材料・副資材費[[#This Row],[購入企業名]]&lt;&gt;"")),
    "",
    "←全ての項目を入力してください。")</f>
        <v/>
      </c>
      <c r="L10" s="134"/>
      <c r="M10" s="134"/>
    </row>
    <row r="11" spans="1:13" ht="32.549999999999997" customHeight="1" x14ac:dyDescent="0.45">
      <c r="A11" s="32">
        <f>ROW()-ROW(原材料・副資材費[[#Headers],[番　号]])</f>
        <v>8</v>
      </c>
      <c r="B11" s="231"/>
      <c r="C11" s="232"/>
      <c r="D11" s="232"/>
      <c r="E11" s="245"/>
      <c r="F11" s="26"/>
      <c r="G11" s="236"/>
      <c r="H11" s="27">
        <f>ROUNDDOWN(原材料・副資材費[[#This Row],[助成対象経費
(A)×(B)
（税抜）]]*1.1,0)</f>
        <v>0</v>
      </c>
      <c r="I11" s="27">
        <f>原材料・副資材費[[#This Row],[数量
(A)]]*原材料・副資材費[[#This Row],[単価(B)
（税抜）]]</f>
        <v>0</v>
      </c>
      <c r="J11" s="25"/>
      <c r="K11" s="28" t="str">
        <f>IF(OR(AND(原材料・副資材費[[#This Row],[品　名]]="",原材料・副資材費[[#This Row],[仕　様]]="",原材料・副資材費[[#This Row],[用　途]]="",原材料・副資材費[[#This Row],[数量
(A)]]="",原材料・副資材費[[#This Row],[単位]]="",原材料・副資材費[[#This Row],[単価(B)
（税抜）]]="",原材料・副資材費[[#This Row],[購入企業名]]=""),
          AND(原材料・副資材費[[#This Row],[品　名]]&lt;&gt;"",原材料・副資材費[[#This Row],[仕　様]]&lt;&gt;"",原材料・副資材費[[#This Row],[用　途]]&lt;&gt;"",原材料・副資材費[[#This Row],[数量
(A)]]&lt;&gt;"",原材料・副資材費[[#This Row],[単位]]&lt;&gt;"",原材料・副資材費[[#This Row],[単価(B)
（税抜）]]&lt;&gt;"",原材料・副資材費[[#This Row],[購入企業名]]&lt;&gt;"")),
    "",
    "←全ての項目を入力してください。")</f>
        <v/>
      </c>
      <c r="L11" s="134"/>
      <c r="M11" s="134"/>
    </row>
    <row r="12" spans="1:13" ht="32.549999999999997" customHeight="1" x14ac:dyDescent="0.45">
      <c r="A12" s="33">
        <f>ROW()-ROW(原材料・副資材費[[#Headers],[番　号]])</f>
        <v>9</v>
      </c>
      <c r="B12" s="231"/>
      <c r="C12" s="232"/>
      <c r="D12" s="232"/>
      <c r="E12" s="245"/>
      <c r="F12" s="29"/>
      <c r="G12" s="236"/>
      <c r="H12" s="27">
        <f>ROUNDDOWN(原材料・副資材費[[#This Row],[助成対象経費
(A)×(B)
（税抜）]]*1.1,0)</f>
        <v>0</v>
      </c>
      <c r="I12" s="27">
        <f>原材料・副資材費[[#This Row],[数量
(A)]]*原材料・副資材費[[#This Row],[単価(B)
（税抜）]]</f>
        <v>0</v>
      </c>
      <c r="J12" s="25"/>
      <c r="K12" s="28" t="str">
        <f>IF(OR(AND(原材料・副資材費[[#This Row],[品　名]]="",原材料・副資材費[[#This Row],[仕　様]]="",原材料・副資材費[[#This Row],[用　途]]="",原材料・副資材費[[#This Row],[数量
(A)]]="",原材料・副資材費[[#This Row],[単位]]="",原材料・副資材費[[#This Row],[単価(B)
（税抜）]]="",原材料・副資材費[[#This Row],[購入企業名]]=""),
          AND(原材料・副資材費[[#This Row],[品　名]]&lt;&gt;"",原材料・副資材費[[#This Row],[仕　様]]&lt;&gt;"",原材料・副資材費[[#This Row],[用　途]]&lt;&gt;"",原材料・副資材費[[#This Row],[数量
(A)]]&lt;&gt;"",原材料・副資材費[[#This Row],[単位]]&lt;&gt;"",原材料・副資材費[[#This Row],[単価(B)
（税抜）]]&lt;&gt;"",原材料・副資材費[[#This Row],[購入企業名]]&lt;&gt;"")),
    "",
    "←全ての項目を入力してください。")</f>
        <v/>
      </c>
      <c r="L12" s="134"/>
      <c r="M12" s="134"/>
    </row>
    <row r="13" spans="1:13" ht="32.549999999999997" customHeight="1" x14ac:dyDescent="0.45">
      <c r="A13" s="33">
        <f>ROW()-ROW(原材料・副資材費[[#Headers],[番　号]])</f>
        <v>10</v>
      </c>
      <c r="B13" s="231"/>
      <c r="C13" s="232"/>
      <c r="D13" s="232"/>
      <c r="E13" s="245"/>
      <c r="F13" s="29"/>
      <c r="G13" s="236"/>
      <c r="H13" s="27">
        <f>ROUNDDOWN(原材料・副資材費[[#This Row],[助成対象経費
(A)×(B)
（税抜）]]*1.1,0)</f>
        <v>0</v>
      </c>
      <c r="I13" s="27">
        <f>原材料・副資材費[[#This Row],[数量
(A)]]*原材料・副資材費[[#This Row],[単価(B)
（税抜）]]</f>
        <v>0</v>
      </c>
      <c r="J13" s="25"/>
      <c r="K13" s="28" t="str">
        <f>IF(OR(AND(原材料・副資材費[[#This Row],[品　名]]="",原材料・副資材費[[#This Row],[仕　様]]="",原材料・副資材費[[#This Row],[用　途]]="",原材料・副資材費[[#This Row],[数量
(A)]]="",原材料・副資材費[[#This Row],[単位]]="",原材料・副資材費[[#This Row],[単価(B)
（税抜）]]="",原材料・副資材費[[#This Row],[購入企業名]]=""),
          AND(原材料・副資材費[[#This Row],[品　名]]&lt;&gt;"",原材料・副資材費[[#This Row],[仕　様]]&lt;&gt;"",原材料・副資材費[[#This Row],[用　途]]&lt;&gt;"",原材料・副資材費[[#This Row],[数量
(A)]]&lt;&gt;"",原材料・副資材費[[#This Row],[単位]]&lt;&gt;"",原材料・副資材費[[#This Row],[単価(B)
（税抜）]]&lt;&gt;"",原材料・副資材費[[#This Row],[購入企業名]]&lt;&gt;"")),
    "",
    "←全ての項目を入力してください。")</f>
        <v/>
      </c>
      <c r="L13" s="134"/>
      <c r="M13" s="134"/>
    </row>
    <row r="14" spans="1:13" ht="32.549999999999997" customHeight="1" x14ac:dyDescent="0.45">
      <c r="A14" s="33">
        <f>ROW()-ROW(原材料・副資材費[[#Headers],[番　号]])</f>
        <v>11</v>
      </c>
      <c r="B14" s="231"/>
      <c r="C14" s="232"/>
      <c r="D14" s="232"/>
      <c r="E14" s="245"/>
      <c r="F14" s="29"/>
      <c r="G14" s="236"/>
      <c r="H14" s="27">
        <f>ROUNDDOWN(原材料・副資材費[[#This Row],[助成対象経費
(A)×(B)
（税抜）]]*1.1,0)</f>
        <v>0</v>
      </c>
      <c r="I14" s="27">
        <f>原材料・副資材費[[#This Row],[数量
(A)]]*原材料・副資材費[[#This Row],[単価(B)
（税抜）]]</f>
        <v>0</v>
      </c>
      <c r="J14" s="25"/>
      <c r="K14" s="28" t="str">
        <f>IF(OR(AND(原材料・副資材費[[#This Row],[品　名]]="",原材料・副資材費[[#This Row],[仕　様]]="",原材料・副資材費[[#This Row],[用　途]]="",原材料・副資材費[[#This Row],[数量
(A)]]="",原材料・副資材費[[#This Row],[単位]]="",原材料・副資材費[[#This Row],[単価(B)
（税抜）]]="",原材料・副資材費[[#This Row],[購入企業名]]=""),
          AND(原材料・副資材費[[#This Row],[品　名]]&lt;&gt;"",原材料・副資材費[[#This Row],[仕　様]]&lt;&gt;"",原材料・副資材費[[#This Row],[用　途]]&lt;&gt;"",原材料・副資材費[[#This Row],[数量
(A)]]&lt;&gt;"",原材料・副資材費[[#This Row],[単位]]&lt;&gt;"",原材料・副資材費[[#This Row],[単価(B)
（税抜）]]&lt;&gt;"",原材料・副資材費[[#This Row],[購入企業名]]&lt;&gt;"")),
    "",
    "←全ての項目を入力してください。")</f>
        <v/>
      </c>
      <c r="L14" s="134"/>
      <c r="M14" s="134"/>
    </row>
    <row r="15" spans="1:13" ht="32.549999999999997" customHeight="1" x14ac:dyDescent="0.45">
      <c r="A15" s="32">
        <f>ROW()-ROW(原材料・副資材費[[#Headers],[番　号]])</f>
        <v>12</v>
      </c>
      <c r="B15" s="231"/>
      <c r="C15" s="232"/>
      <c r="D15" s="232"/>
      <c r="E15" s="245"/>
      <c r="F15" s="26"/>
      <c r="G15" s="236"/>
      <c r="H15" s="27">
        <f>ROUNDDOWN(原材料・副資材費[[#This Row],[助成対象経費
(A)×(B)
（税抜）]]*1.1,0)</f>
        <v>0</v>
      </c>
      <c r="I15" s="27">
        <f>原材料・副資材費[[#This Row],[数量
(A)]]*原材料・副資材費[[#This Row],[単価(B)
（税抜）]]</f>
        <v>0</v>
      </c>
      <c r="J15" s="25"/>
      <c r="K15" s="28" t="str">
        <f>IF(OR(AND(原材料・副資材費[[#This Row],[品　名]]="",原材料・副資材費[[#This Row],[仕　様]]="",原材料・副資材費[[#This Row],[用　途]]="",原材料・副資材費[[#This Row],[数量
(A)]]="",原材料・副資材費[[#This Row],[単位]]="",原材料・副資材費[[#This Row],[単価(B)
（税抜）]]="",原材料・副資材費[[#This Row],[購入企業名]]=""),
          AND(原材料・副資材費[[#This Row],[品　名]]&lt;&gt;"",原材料・副資材費[[#This Row],[仕　様]]&lt;&gt;"",原材料・副資材費[[#This Row],[用　途]]&lt;&gt;"",原材料・副資材費[[#This Row],[数量
(A)]]&lt;&gt;"",原材料・副資材費[[#This Row],[単位]]&lt;&gt;"",原材料・副資材費[[#This Row],[単価(B)
（税抜）]]&lt;&gt;"",原材料・副資材費[[#This Row],[購入企業名]]&lt;&gt;"")),
    "",
    "←全ての項目を入力してください。")</f>
        <v/>
      </c>
      <c r="L15" s="134"/>
      <c r="M15" s="134"/>
    </row>
    <row r="16" spans="1:13" ht="32.549999999999997" customHeight="1" x14ac:dyDescent="0.45">
      <c r="A16" s="32">
        <f>ROW()-ROW(原材料・副資材費[[#Headers],[番　号]])</f>
        <v>13</v>
      </c>
      <c r="B16" s="231"/>
      <c r="C16" s="232"/>
      <c r="D16" s="232"/>
      <c r="E16" s="245"/>
      <c r="F16" s="26"/>
      <c r="G16" s="236"/>
      <c r="H16" s="27">
        <f>ROUNDDOWN(原材料・副資材費[[#This Row],[助成対象経費
(A)×(B)
（税抜）]]*1.1,0)</f>
        <v>0</v>
      </c>
      <c r="I16" s="27">
        <f>原材料・副資材費[[#This Row],[数量
(A)]]*原材料・副資材費[[#This Row],[単価(B)
（税抜）]]</f>
        <v>0</v>
      </c>
      <c r="J16" s="25"/>
      <c r="K16" s="28" t="str">
        <f>IF(OR(AND(原材料・副資材費[[#This Row],[品　名]]="",原材料・副資材費[[#This Row],[仕　様]]="",原材料・副資材費[[#This Row],[用　途]]="",原材料・副資材費[[#This Row],[数量
(A)]]="",原材料・副資材費[[#This Row],[単位]]="",原材料・副資材費[[#This Row],[単価(B)
（税抜）]]="",原材料・副資材費[[#This Row],[購入企業名]]=""),
          AND(原材料・副資材費[[#This Row],[品　名]]&lt;&gt;"",原材料・副資材費[[#This Row],[仕　様]]&lt;&gt;"",原材料・副資材費[[#This Row],[用　途]]&lt;&gt;"",原材料・副資材費[[#This Row],[数量
(A)]]&lt;&gt;"",原材料・副資材費[[#This Row],[単位]]&lt;&gt;"",原材料・副資材費[[#This Row],[単価(B)
（税抜）]]&lt;&gt;"",原材料・副資材費[[#This Row],[購入企業名]]&lt;&gt;"")),
    "",
    "←全ての項目を入力してください。")</f>
        <v/>
      </c>
      <c r="L16" s="134"/>
      <c r="M16" s="134"/>
    </row>
    <row r="17" spans="1:13" ht="32.549999999999997" customHeight="1" x14ac:dyDescent="0.45">
      <c r="A17" s="32">
        <f>ROW()-ROW(原材料・副資材費[[#Headers],[番　号]])</f>
        <v>14</v>
      </c>
      <c r="B17" s="231"/>
      <c r="C17" s="232"/>
      <c r="D17" s="232"/>
      <c r="E17" s="245"/>
      <c r="F17" s="26"/>
      <c r="G17" s="236"/>
      <c r="H17" s="27">
        <f>ROUNDDOWN(原材料・副資材費[[#This Row],[助成対象経費
(A)×(B)
（税抜）]]*1.1,0)</f>
        <v>0</v>
      </c>
      <c r="I17" s="27">
        <f>原材料・副資材費[[#This Row],[数量
(A)]]*原材料・副資材費[[#This Row],[単価(B)
（税抜）]]</f>
        <v>0</v>
      </c>
      <c r="J17" s="25"/>
      <c r="K17" s="28" t="str">
        <f>IF(OR(AND(原材料・副資材費[[#This Row],[品　名]]="",原材料・副資材費[[#This Row],[仕　様]]="",原材料・副資材費[[#This Row],[用　途]]="",原材料・副資材費[[#This Row],[数量
(A)]]="",原材料・副資材費[[#This Row],[単位]]="",原材料・副資材費[[#This Row],[単価(B)
（税抜）]]="",原材料・副資材費[[#This Row],[購入企業名]]=""),
          AND(原材料・副資材費[[#This Row],[品　名]]&lt;&gt;"",原材料・副資材費[[#This Row],[仕　様]]&lt;&gt;"",原材料・副資材費[[#This Row],[用　途]]&lt;&gt;"",原材料・副資材費[[#This Row],[数量
(A)]]&lt;&gt;"",原材料・副資材費[[#This Row],[単位]]&lt;&gt;"",原材料・副資材費[[#This Row],[単価(B)
（税抜）]]&lt;&gt;"",原材料・副資材費[[#This Row],[購入企業名]]&lt;&gt;"")),
    "",
    "←全ての項目を入力してください。")</f>
        <v/>
      </c>
      <c r="L17" s="134"/>
      <c r="M17" s="134"/>
    </row>
    <row r="18" spans="1:13" ht="32.549999999999997" customHeight="1" thickBot="1" x14ac:dyDescent="0.5">
      <c r="A18" s="32">
        <f>ROW()-ROW(原材料・副資材費[[#Headers],[番　号]])</f>
        <v>15</v>
      </c>
      <c r="B18" s="237"/>
      <c r="C18" s="238"/>
      <c r="D18" s="238"/>
      <c r="E18" s="246"/>
      <c r="F18" s="242"/>
      <c r="G18" s="243"/>
      <c r="H18" s="27">
        <f>ROUNDDOWN(原材料・副資材費[[#This Row],[助成対象経費
(A)×(B)
（税抜）]]*1.1,0)</f>
        <v>0</v>
      </c>
      <c r="I18" s="27">
        <f>原材料・副資材費[[#This Row],[数量
(A)]]*原材料・副資材費[[#This Row],[単価(B)
（税抜）]]</f>
        <v>0</v>
      </c>
      <c r="J18" s="25"/>
      <c r="K18" s="28" t="str">
        <f>IF(OR(AND(原材料・副資材費[[#This Row],[品　名]]="",原材料・副資材費[[#This Row],[仕　様]]="",原材料・副資材費[[#This Row],[用　途]]="",原材料・副資材費[[#This Row],[数量
(A)]]="",原材料・副資材費[[#This Row],[単位]]="",原材料・副資材費[[#This Row],[単価(B)
（税抜）]]="",原材料・副資材費[[#This Row],[購入企業名]]=""),
          AND(原材料・副資材費[[#This Row],[品　名]]&lt;&gt;"",原材料・副資材費[[#This Row],[仕　様]]&lt;&gt;"",原材料・副資材費[[#This Row],[用　途]]&lt;&gt;"",原材料・副資材費[[#This Row],[数量
(A)]]&lt;&gt;"",原材料・副資材費[[#This Row],[単位]]&lt;&gt;"",原材料・副資材費[[#This Row],[単価(B)
（税抜）]]&lt;&gt;"",原材料・副資材費[[#This Row],[購入企業名]]&lt;&gt;"")),
    "",
    "←全ての項目を入力してください。")</f>
        <v/>
      </c>
      <c r="L18" s="134"/>
      <c r="M18" s="134"/>
    </row>
    <row r="19" spans="1:13" ht="44.1" customHeight="1" x14ac:dyDescent="0.45">
      <c r="A19" s="34"/>
      <c r="B19" s="221"/>
      <c r="C19" s="221"/>
      <c r="D19" s="221"/>
      <c r="E19" s="221"/>
      <c r="F19" s="221"/>
      <c r="G19" s="35" t="s">
        <v>59</v>
      </c>
      <c r="H19" s="36">
        <f>SUBTOTAL(109,原材料・副資材費[助成事業に
要する経費
（税込）])</f>
        <v>0</v>
      </c>
      <c r="I19" s="36">
        <f>SUBTOTAL(109,原材料・副資材費[助成対象経費
(A)×(B)
（税抜）])</f>
        <v>0</v>
      </c>
      <c r="J19" s="37"/>
      <c r="K19" s="30"/>
      <c r="L19" s="164"/>
      <c r="M19" s="165"/>
    </row>
  </sheetData>
  <mergeCells count="1">
    <mergeCell ref="A2:I2"/>
  </mergeCells>
  <phoneticPr fontId="3"/>
  <dataValidations count="7">
    <dataValidation allowBlank="1" showInputMessage="1" showErrorMessage="1" promptTitle="購入予定品名を記載してください" prompt="製品・サービスの開発・改良に直接使用し、消費される原材料、副資材、部品等の購入に要する経費が対象です" sqref="B4:B18"/>
    <dataValidation imeMode="halfAlpha" allowBlank="1" showInputMessage="1" showErrorMessage="1" promptTitle="必要最小限の数量が対象となります" prompt="助成事業での使いきりが原則で、未使用残存品は対象外となります" sqref="E4:E18"/>
    <dataValidation type="custom" allowBlank="1" showInputMessage="1" showErrorMessage="1" sqref="K4:K18">
      <formula1>ISERROR(FIND(CHAR(10),K4))</formula1>
    </dataValidation>
    <dataValidation imeMode="halfAlpha" allowBlank="1" showInputMessage="1" showErrorMessage="1" sqref="G4:G18"/>
    <dataValidation allowBlank="1" showInputMessage="1" showErrorMessage="1" prompt="大きさ、材質、規格等を記入してください" sqref="C4:C18"/>
    <dataValidation allowBlank="1" showInputMessage="1" showErrorMessage="1" prompt="例１：○○部に組込_x000a_例２：△△試作に使用_x000a_" sqref="D4:D18"/>
    <dataValidation allowBlank="1" showInputMessage="1" showErrorMessage="1" promptTitle="購入企業名を記載してください" prompt="未定等不明確の場合は、 申請時点の候補先を記入してください。購入先は、自社と資本関係、役員または従業員の兼務、自社の代表者３親等以内の親族による経営ではないこと。_x000a__x000a_" sqref="J4:J18"/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3</vt:i4>
      </vt:variant>
    </vt:vector>
  </HeadingPairs>
  <TitlesOfParts>
    <vt:vector size="17" baseType="lpstr">
      <vt:lpstr>申請書</vt:lpstr>
      <vt:lpstr>変更内容</vt:lpstr>
      <vt:lpstr>変更内容 (記入例)</vt:lpstr>
      <vt:lpstr>内訳経費（記入例）</vt:lpstr>
      <vt:lpstr>仮説検証費</vt:lpstr>
      <vt:lpstr>設備等導入費</vt:lpstr>
      <vt:lpstr>テストマーケティング費</vt:lpstr>
      <vt:lpstr>委託外注費</vt:lpstr>
      <vt:lpstr>原材料・副資材費</vt:lpstr>
      <vt:lpstr>展示会等参加費</vt:lpstr>
      <vt:lpstr>広告費</vt:lpstr>
      <vt:lpstr>ECｻｲﾄ出店</vt:lpstr>
      <vt:lpstr>直接人件費</vt:lpstr>
      <vt:lpstr>人件費単価表</vt:lpstr>
      <vt:lpstr>申請書!Print_Area</vt:lpstr>
      <vt:lpstr>変更内容!Print_Area</vt:lpstr>
      <vt:lpstr>'変更内容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大山 祥子</dc:creator>
  <cp:lastModifiedBy>岸本 悠吾</cp:lastModifiedBy>
  <cp:lastPrinted>2025-02-03T10:03:47Z</cp:lastPrinted>
  <dcterms:created xsi:type="dcterms:W3CDTF">2025-02-03T07:55:21Z</dcterms:created>
  <dcterms:modified xsi:type="dcterms:W3CDTF">2025-04-14T10:19:03Z</dcterms:modified>
</cp:coreProperties>
</file>