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kkdfs01\公社文書2\030_★新個人用★\300_事業戦略部\020_創業支援課\150_顧客獲得実践支援事業\020_R6年度\010_規定類・募集要項\060_募集要項\050_実績報告書・事務の手引き\様式第15号(財産処分生産転用承認)\作成用\様式６_実績報告書\"/>
    </mc:Choice>
  </mc:AlternateContent>
  <bookViews>
    <workbookView xWindow="-108" yWindow="-108" windowWidth="19416" windowHeight="10296" tabRatio="898"/>
  </bookViews>
  <sheets>
    <sheet name="表紙" sheetId="2" r:id="rId1"/>
    <sheet name="別紙1" sheetId="18" r:id="rId2"/>
    <sheet name="別紙2" sheetId="19" r:id="rId3"/>
    <sheet name="別紙3-1_支払総括表" sheetId="5" r:id="rId4"/>
    <sheet name="別紙3-2明細（仮説検証費）" sheetId="6" r:id="rId5"/>
    <sheet name="別紙3-2明細（設備等導入費）" sheetId="10" r:id="rId6"/>
    <sheet name="別紙3-2明細（ﾃｽﾄﾏｰｹﾃｨﾝｸﾞ費）" sheetId="7" r:id="rId7"/>
    <sheet name="別紙3-2明細（委託外注費）" sheetId="8" r:id="rId8"/>
    <sheet name="別紙3-2明細（原材料・副資材費）" sheetId="9" r:id="rId9"/>
    <sheet name="別紙3-2明細（展示会等参加費）" sheetId="11" r:id="rId10"/>
    <sheet name="別紙3-2明細（広告費）" sheetId="12" r:id="rId11"/>
    <sheet name="別紙3-2明細（ECｻｲﾄ出店）" sheetId="13" r:id="rId12"/>
    <sheet name="別紙3-2明細（直接人件費）" sheetId="14" r:id="rId13"/>
    <sheet name="人件費単価表" sheetId="15" r:id="rId14"/>
  </sheets>
  <externalReferences>
    <externalReference r:id="rId15"/>
    <externalReference r:id="rId16"/>
  </externalReferences>
  <definedNames>
    <definedName name="_9．資金支出明細" localSheetId="1">#REF!</definedName>
    <definedName name="_9．資金支出明細" localSheetId="11">#REF!</definedName>
    <definedName name="_9．資金支出明細" localSheetId="6">#REF!</definedName>
    <definedName name="_9．資金支出明細" localSheetId="7">#REF!</definedName>
    <definedName name="_9．資金支出明細" localSheetId="8">#REF!</definedName>
    <definedName name="_9．資金支出明細" localSheetId="10">#REF!</definedName>
    <definedName name="_9．資金支出明細" localSheetId="5">#REF!</definedName>
    <definedName name="_9．資金支出明細" localSheetId="9">#REF!</definedName>
    <definedName name="_9．資金支出明細">#REF!</definedName>
    <definedName name="ja" localSheetId="1">#REF!</definedName>
    <definedName name="ja" localSheetId="11">#REF!</definedName>
    <definedName name="ja" localSheetId="6">#REF!</definedName>
    <definedName name="ja" localSheetId="7">#REF!</definedName>
    <definedName name="ja" localSheetId="8">#REF!</definedName>
    <definedName name="ja" localSheetId="10">#REF!</definedName>
    <definedName name="ja" localSheetId="5">#REF!</definedName>
    <definedName name="ja" localSheetId="9">#REF!</definedName>
    <definedName name="ja">#REF!</definedName>
    <definedName name="kaidai" localSheetId="1">#REF!</definedName>
    <definedName name="kaidai" localSheetId="11">#REF!</definedName>
    <definedName name="kaidai" localSheetId="6">#REF!</definedName>
    <definedName name="kaidai" localSheetId="7">#REF!</definedName>
    <definedName name="kaidai" localSheetId="8">#REF!</definedName>
    <definedName name="kaidai" localSheetId="10">#REF!</definedName>
    <definedName name="kaidai" localSheetId="5">#REF!</definedName>
    <definedName name="kaidai" localSheetId="9">#REF!</definedName>
    <definedName name="kaidai">#REF!</definedName>
    <definedName name="koukoku" localSheetId="1">#REF!</definedName>
    <definedName name="koukoku" localSheetId="11">#REF!</definedName>
    <definedName name="koukoku" localSheetId="6">#REF!</definedName>
    <definedName name="koukoku" localSheetId="7">#REF!</definedName>
    <definedName name="koukoku" localSheetId="8">#REF!</definedName>
    <definedName name="koukoku" localSheetId="10">#REF!</definedName>
    <definedName name="koukoku" localSheetId="5">#REF!</definedName>
    <definedName name="koukoku" localSheetId="9">#REF!</definedName>
    <definedName name="koukoku">#REF!</definedName>
    <definedName name="_xlnm.Print_Area" localSheetId="0">表紙!$A$1:$Y$40</definedName>
    <definedName name="_xlnm.Print_Area" localSheetId="1">別紙1!$A$1:$X$56</definedName>
    <definedName name="_xlnm.Print_Area" localSheetId="3">'別紙3-1_支払総括表'!$A$1:$H$19</definedName>
    <definedName name="q" localSheetId="1">#REF!</definedName>
    <definedName name="q" localSheetId="11">#REF!</definedName>
    <definedName name="q" localSheetId="6">#REF!</definedName>
    <definedName name="q" localSheetId="7">#REF!</definedName>
    <definedName name="q" localSheetId="8">#REF!</definedName>
    <definedName name="q" localSheetId="10">#REF!</definedName>
    <definedName name="q" localSheetId="5">#REF!</definedName>
    <definedName name="q" localSheetId="9">#REF!</definedName>
    <definedName name="q">#REF!</definedName>
    <definedName name="S_公務〈他に分類されるものを除く〉" localSheetId="1">'[1]１申請者概要２セミナー３申請状況'!#REF!</definedName>
    <definedName name="S_公務〈他に分類されるものを除く〉" localSheetId="11">'[1]１申請者概要２セミナー３申請状況'!#REF!</definedName>
    <definedName name="S_公務〈他に分類されるものを除く〉" localSheetId="6">'[1]１申請者概要２セミナー３申請状況'!#REF!</definedName>
    <definedName name="S_公務〈他に分類されるものを除く〉" localSheetId="7">'[1]１申請者概要２セミナー３申請状況'!#REF!</definedName>
    <definedName name="S_公務〈他に分類されるものを除く〉" localSheetId="8">'[1]１申請者概要２セミナー３申請状況'!#REF!</definedName>
    <definedName name="S_公務〈他に分類されるものを除く〉" localSheetId="10">'[1]１申請者概要２セミナー３申請状況'!#REF!</definedName>
    <definedName name="S_公務〈他に分類されるものを除く〉" localSheetId="5">'[1]１申請者概要２セミナー３申請状況'!#REF!</definedName>
    <definedName name="S_公務〈他に分類されるものを除く〉" localSheetId="9">'[1]１申請者概要２セミナー３申請状況'!#REF!</definedName>
    <definedName name="S_公務〈他に分類されるものを除く〉">'[1]１申請者概要２セミナー３申請状況'!#REF!</definedName>
    <definedName name="T_分類不能の産業" localSheetId="1">'[1]１申請者概要２セミナー３申請状況'!#REF!</definedName>
    <definedName name="T_分類不能の産業" localSheetId="11">'[1]１申請者概要２セミナー３申請状況'!#REF!</definedName>
    <definedName name="T_分類不能の産業" localSheetId="6">'[1]１申請者概要２セミナー３申請状況'!#REF!</definedName>
    <definedName name="T_分類不能の産業" localSheetId="7">'[1]１申請者概要２セミナー３申請状況'!#REF!</definedName>
    <definedName name="T_分類不能の産業" localSheetId="8">'[1]１申請者概要２セミナー３申請状況'!#REF!</definedName>
    <definedName name="T_分類不能の産業" localSheetId="10">'[1]１申請者概要２セミナー３申請状況'!#REF!</definedName>
    <definedName name="T_分類不能の産業" localSheetId="5">'[1]１申請者概要２セミナー３申請状況'!#REF!</definedName>
    <definedName name="T_分類不能の産業" localSheetId="9">'[1]１申請者概要２セミナー３申請状況'!#REF!</definedName>
    <definedName name="T_分類不能の産業">'[1]１申請者概要２セミナー３申請状況'!#REF!</definedName>
    <definedName name="ｚ" localSheetId="1">#REF!</definedName>
    <definedName name="ｚ" localSheetId="11">#REF!</definedName>
    <definedName name="ｚ" localSheetId="6">#REF!</definedName>
    <definedName name="ｚ" localSheetId="7">#REF!</definedName>
    <definedName name="ｚ" localSheetId="8">#REF!</definedName>
    <definedName name="ｚ" localSheetId="10">#REF!</definedName>
    <definedName name="ｚ" localSheetId="5">#REF!</definedName>
    <definedName name="ｚ" localSheetId="9">#REF!</definedName>
    <definedName name="ｚ">#REF!</definedName>
    <definedName name="サービス業" localSheetId="1">#REF!</definedName>
    <definedName name="サービス業" localSheetId="11">#REF!</definedName>
    <definedName name="サービス業" localSheetId="6">#REF!</definedName>
    <definedName name="サービス業" localSheetId="7">#REF!</definedName>
    <definedName name="サービス業" localSheetId="8">#REF!</definedName>
    <definedName name="サービス業" localSheetId="10">#REF!</definedName>
    <definedName name="サービス業" localSheetId="5">#REF!</definedName>
    <definedName name="サービス業" localSheetId="9">#REF!</definedName>
    <definedName name="サービス業">#REF!</definedName>
    <definedName name="サンプル" localSheetId="1">#REF!</definedName>
    <definedName name="サンプル" localSheetId="11">#REF!</definedName>
    <definedName name="サンプル" localSheetId="6">#REF!</definedName>
    <definedName name="サンプル" localSheetId="7">#REF!</definedName>
    <definedName name="サンプル" localSheetId="8">#REF!</definedName>
    <definedName name="サンプル" localSheetId="10">#REF!</definedName>
    <definedName name="サンプル" localSheetId="5">#REF!</definedName>
    <definedName name="サンプル" localSheetId="9">#REF!</definedName>
    <definedName name="サンプル">#REF!</definedName>
    <definedName name="卸売業" localSheetId="1">#REF!</definedName>
    <definedName name="卸売業" localSheetId="11">#REF!</definedName>
    <definedName name="卸売業" localSheetId="6">#REF!</definedName>
    <definedName name="卸売業" localSheetId="7">#REF!</definedName>
    <definedName name="卸売業" localSheetId="8">#REF!</definedName>
    <definedName name="卸売業" localSheetId="10">#REF!</definedName>
    <definedName name="卸売業" localSheetId="5">#REF!</definedName>
    <definedName name="卸売業" localSheetId="9">#REF!</definedName>
    <definedName name="卸売業">#REF!</definedName>
    <definedName name="海外" localSheetId="1">#REF!</definedName>
    <definedName name="海外" localSheetId="11">#REF!</definedName>
    <definedName name="海外" localSheetId="6">#REF!</definedName>
    <definedName name="海外" localSheetId="7">#REF!</definedName>
    <definedName name="海外" localSheetId="8">#REF!</definedName>
    <definedName name="海外" localSheetId="10">#REF!</definedName>
    <definedName name="海外" localSheetId="5">#REF!</definedName>
    <definedName name="海外" localSheetId="9">#REF!</definedName>
    <definedName name="海外">#REF!</definedName>
    <definedName name="雑役・事務">'[2]個人別時間-入力'!$E$3</definedName>
    <definedName name="種別" localSheetId="1">#REF!</definedName>
    <definedName name="種別" localSheetId="11">#REF!</definedName>
    <definedName name="種別" localSheetId="6">#REF!</definedName>
    <definedName name="種別" localSheetId="7">#REF!</definedName>
    <definedName name="種別" localSheetId="8">#REF!</definedName>
    <definedName name="種別" localSheetId="10">#REF!</definedName>
    <definedName name="種別" localSheetId="5">#REF!</definedName>
    <definedName name="種別" localSheetId="9">#REF!</definedName>
    <definedName name="種別">#REF!</definedName>
    <definedName name="助成事業のフロー・スケジュール" localSheetId="1">#REF!</definedName>
    <definedName name="助成事業のフロー・スケジュール" localSheetId="11">#REF!</definedName>
    <definedName name="助成事業のフロー・スケジュール" localSheetId="6">#REF!</definedName>
    <definedName name="助成事業のフロー・スケジュール" localSheetId="7">#REF!</definedName>
    <definedName name="助成事業のフロー・スケジュール" localSheetId="8">#REF!</definedName>
    <definedName name="助成事業のフロー・スケジュール" localSheetId="10">#REF!</definedName>
    <definedName name="助成事業のフロー・スケジュール" localSheetId="5">#REF!</definedName>
    <definedName name="助成事業のフロー・スケジュール" localSheetId="9">#REF!</definedName>
    <definedName name="助成事業のフロー・スケジュール">#REF!</definedName>
    <definedName name="小売業" localSheetId="1">#REF!</definedName>
    <definedName name="小売業" localSheetId="11">#REF!</definedName>
    <definedName name="小売業" localSheetId="6">#REF!</definedName>
    <definedName name="小売業" localSheetId="7">#REF!</definedName>
    <definedName name="小売業" localSheetId="8">#REF!</definedName>
    <definedName name="小売業" localSheetId="10">#REF!</definedName>
    <definedName name="小売業" localSheetId="5">#REF!</definedName>
    <definedName name="小売業" localSheetId="9">#REF!</definedName>
    <definedName name="小売業">#REF!</definedName>
    <definedName name="製造業その他" localSheetId="1">#REF!</definedName>
    <definedName name="製造業その他" localSheetId="11">#REF!</definedName>
    <definedName name="製造業その他" localSheetId="6">#REF!</definedName>
    <definedName name="製造業その他" localSheetId="7">#REF!</definedName>
    <definedName name="製造業その他" localSheetId="8">#REF!</definedName>
    <definedName name="製造業その他" localSheetId="10">#REF!</definedName>
    <definedName name="製造業その他" localSheetId="5">#REF!</definedName>
    <definedName name="製造業その他" localSheetId="9">#REF!</definedName>
    <definedName name="製造業その他">#REF!</definedName>
    <definedName name="大分類">'[1]１申請者概要２セミナー３申請状況'!$AG$5:$AG$22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2" l="1"/>
  <c r="I5" i="7" l="1"/>
  <c r="K6" i="10"/>
  <c r="I6" i="7"/>
  <c r="I7" i="7"/>
  <c r="I8" i="7"/>
  <c r="I9" i="7"/>
  <c r="I10" i="7"/>
  <c r="I11" i="7"/>
  <c r="I12" i="7"/>
  <c r="I13" i="7"/>
  <c r="I14" i="7"/>
  <c r="I15" i="7"/>
  <c r="I16" i="7"/>
  <c r="I17" i="7"/>
  <c r="I18" i="7"/>
  <c r="I19" i="7"/>
  <c r="I6" i="6"/>
  <c r="I7" i="6"/>
  <c r="I8" i="6"/>
  <c r="I9" i="6"/>
  <c r="I10" i="6"/>
  <c r="I11" i="6"/>
  <c r="I12" i="6"/>
  <c r="I13" i="6"/>
  <c r="I14" i="6"/>
  <c r="I15" i="6"/>
  <c r="I16" i="6"/>
  <c r="I17" i="6"/>
  <c r="I18" i="6"/>
  <c r="I19" i="6"/>
  <c r="I5" i="6"/>
  <c r="F22" i="14"/>
  <c r="F23" i="14"/>
  <c r="F24" i="14"/>
  <c r="F25" i="14"/>
  <c r="F26" i="14"/>
  <c r="F27" i="14"/>
  <c r="F28" i="14"/>
  <c r="F29" i="14"/>
  <c r="F30" i="14"/>
  <c r="F21" i="14"/>
  <c r="K7" i="10" l="1"/>
  <c r="K8" i="10"/>
  <c r="K9" i="10"/>
  <c r="K10" i="10"/>
  <c r="K11" i="10"/>
  <c r="K12" i="10"/>
  <c r="K13" i="10"/>
  <c r="K14" i="10"/>
  <c r="K15" i="10"/>
  <c r="K16" i="10"/>
  <c r="K17" i="10"/>
  <c r="K18" i="10"/>
  <c r="K19" i="10"/>
  <c r="K20" i="10"/>
  <c r="I23" i="14" l="1"/>
  <c r="H23" i="14" s="1"/>
  <c r="I24" i="14"/>
  <c r="H24" i="14" s="1"/>
  <c r="I25" i="14"/>
  <c r="H25" i="14" s="1"/>
  <c r="I26" i="14"/>
  <c r="H26" i="14" s="1"/>
  <c r="I27" i="14"/>
  <c r="H27" i="14" s="1"/>
  <c r="I28" i="14"/>
  <c r="H28" i="14" s="1"/>
  <c r="I29" i="14"/>
  <c r="H29" i="14" s="1"/>
  <c r="I30" i="14"/>
  <c r="H30" i="14" s="1"/>
  <c r="I22" i="14"/>
  <c r="H22" i="14" s="1"/>
  <c r="I21" i="14"/>
  <c r="H21" i="14" s="1"/>
  <c r="I8" i="14"/>
  <c r="I9" i="14"/>
  <c r="I10" i="14"/>
  <c r="I11" i="14"/>
  <c r="I12" i="14"/>
  <c r="I13" i="14"/>
  <c r="I14" i="14"/>
  <c r="I15" i="14"/>
  <c r="I16" i="14"/>
  <c r="I7" i="14"/>
  <c r="H31" i="14" l="1"/>
  <c r="I31" i="14"/>
  <c r="J7" i="14" l="1"/>
  <c r="H7" i="14" l="1"/>
  <c r="A21" i="14" l="1"/>
  <c r="A22" i="14"/>
  <c r="A23" i="14"/>
  <c r="A24" i="14"/>
  <c r="A25" i="14"/>
  <c r="A26" i="14"/>
  <c r="A27" i="14"/>
  <c r="A28" i="14"/>
  <c r="A29" i="14"/>
  <c r="A30" i="14"/>
  <c r="A16" i="14"/>
  <c r="A11" i="14"/>
  <c r="H11" i="14"/>
  <c r="J11" i="14"/>
  <c r="A12" i="14"/>
  <c r="H12" i="14"/>
  <c r="J12" i="14"/>
  <c r="A13" i="14"/>
  <c r="H13" i="14"/>
  <c r="J13" i="14"/>
  <c r="A14" i="14"/>
  <c r="H14" i="14"/>
  <c r="J14" i="14"/>
  <c r="A15" i="14"/>
  <c r="H15" i="14"/>
  <c r="J15" i="14"/>
  <c r="A7" i="14"/>
  <c r="J16" i="14"/>
  <c r="H16" i="14"/>
  <c r="J10" i="14"/>
  <c r="H10" i="14"/>
  <c r="A10" i="14"/>
  <c r="J9" i="14"/>
  <c r="H9" i="14"/>
  <c r="A9" i="14"/>
  <c r="J8" i="14"/>
  <c r="H8" i="14"/>
  <c r="A8" i="14"/>
  <c r="G5" i="13"/>
  <c r="G6" i="13"/>
  <c r="G7" i="13"/>
  <c r="G8" i="13"/>
  <c r="G9" i="13"/>
  <c r="F5" i="13"/>
  <c r="E5" i="13" s="1"/>
  <c r="F6" i="13"/>
  <c r="E6" i="13" s="1"/>
  <c r="F7" i="13"/>
  <c r="E7" i="13" s="1"/>
  <c r="F8" i="13"/>
  <c r="E8" i="13" s="1"/>
  <c r="F9" i="13"/>
  <c r="E9" i="13" s="1"/>
  <c r="H5" i="12"/>
  <c r="G5" i="12" s="1"/>
  <c r="I5" i="12"/>
  <c r="I6" i="12"/>
  <c r="I7" i="12"/>
  <c r="I8" i="12"/>
  <c r="I9" i="12"/>
  <c r="I10" i="12"/>
  <c r="I11" i="12"/>
  <c r="I12" i="12"/>
  <c r="I13" i="12"/>
  <c r="I14" i="12"/>
  <c r="H14" i="12"/>
  <c r="G14" i="12" s="1"/>
  <c r="H13" i="12"/>
  <c r="G13" i="12" s="1"/>
  <c r="H12" i="12"/>
  <c r="G12" i="12" s="1"/>
  <c r="H11" i="12"/>
  <c r="G11" i="12" s="1"/>
  <c r="H10" i="12"/>
  <c r="G10" i="12" s="1"/>
  <c r="H9" i="12"/>
  <c r="G9" i="12" s="1"/>
  <c r="H8" i="12"/>
  <c r="G8" i="12" s="1"/>
  <c r="H7" i="12"/>
  <c r="G7" i="12" s="1"/>
  <c r="H6" i="12"/>
  <c r="G6" i="12" s="1"/>
  <c r="G7" i="8"/>
  <c r="G13" i="8"/>
  <c r="G14" i="8"/>
  <c r="G17" i="8"/>
  <c r="I5" i="11"/>
  <c r="H5" i="11" s="1"/>
  <c r="H5" i="8"/>
  <c r="J7" i="10"/>
  <c r="I7" i="10" s="1"/>
  <c r="J8" i="10"/>
  <c r="I8" i="10" s="1"/>
  <c r="J9" i="10"/>
  <c r="I9" i="10" s="1"/>
  <c r="J10" i="10"/>
  <c r="I10" i="10" s="1"/>
  <c r="J11" i="10"/>
  <c r="I11" i="10" s="1"/>
  <c r="J12" i="10"/>
  <c r="I12" i="10" s="1"/>
  <c r="J13" i="10"/>
  <c r="I13" i="10" s="1"/>
  <c r="J14" i="10"/>
  <c r="I14" i="10" s="1"/>
  <c r="J15" i="10"/>
  <c r="I15" i="10" s="1"/>
  <c r="J16" i="10"/>
  <c r="I16" i="10" s="1"/>
  <c r="J17" i="10"/>
  <c r="I17" i="10" s="1"/>
  <c r="J18" i="10"/>
  <c r="I18" i="10" s="1"/>
  <c r="J19" i="10"/>
  <c r="I19" i="10" s="1"/>
  <c r="J20" i="10"/>
  <c r="I20" i="10" s="1"/>
  <c r="J6" i="10"/>
  <c r="I6" i="10" s="1"/>
  <c r="J5" i="11"/>
  <c r="J6" i="11"/>
  <c r="J7" i="11"/>
  <c r="J8" i="11"/>
  <c r="J9" i="11"/>
  <c r="J10" i="11"/>
  <c r="J11" i="11"/>
  <c r="J12" i="11"/>
  <c r="J13" i="11"/>
  <c r="J14" i="11"/>
  <c r="J15" i="11"/>
  <c r="J16" i="11"/>
  <c r="J17" i="11"/>
  <c r="J18" i="11"/>
  <c r="J19" i="11"/>
  <c r="A8" i="11"/>
  <c r="I8" i="11"/>
  <c r="H8" i="11" s="1"/>
  <c r="A9" i="11"/>
  <c r="I9" i="11"/>
  <c r="H9" i="11" s="1"/>
  <c r="A10" i="11"/>
  <c r="I10" i="11"/>
  <c r="H10" i="11" s="1"/>
  <c r="A11" i="11"/>
  <c r="I11" i="11"/>
  <c r="H11" i="11" s="1"/>
  <c r="A12" i="11"/>
  <c r="I12" i="11"/>
  <c r="H12" i="11" s="1"/>
  <c r="A13" i="11"/>
  <c r="I13" i="11"/>
  <c r="H13" i="11" s="1"/>
  <c r="A14" i="11"/>
  <c r="I14" i="11"/>
  <c r="H14" i="11" s="1"/>
  <c r="A15" i="11"/>
  <c r="I15" i="11"/>
  <c r="H15" i="11" s="1"/>
  <c r="A16" i="11"/>
  <c r="I16" i="11"/>
  <c r="H16" i="11" s="1"/>
  <c r="A17" i="11"/>
  <c r="I17" i="11"/>
  <c r="H17" i="11" s="1"/>
  <c r="I19" i="11"/>
  <c r="H19" i="11" s="1"/>
  <c r="A19" i="11"/>
  <c r="I18" i="11"/>
  <c r="H18" i="11" s="1"/>
  <c r="A18" i="11"/>
  <c r="I7" i="11"/>
  <c r="H7" i="11" s="1"/>
  <c r="A7" i="11"/>
  <c r="I6" i="11"/>
  <c r="H6" i="11" s="1"/>
  <c r="A6" i="11"/>
  <c r="A5" i="11"/>
  <c r="H5" i="7"/>
  <c r="G5" i="7" s="1"/>
  <c r="I19" i="8"/>
  <c r="H19" i="8"/>
  <c r="G19" i="8" s="1"/>
  <c r="I18" i="8"/>
  <c r="H18" i="8"/>
  <c r="G18" i="8" s="1"/>
  <c r="I17" i="8"/>
  <c r="H17" i="8"/>
  <c r="I16" i="8"/>
  <c r="H16" i="8"/>
  <c r="G16" i="8" s="1"/>
  <c r="I15" i="8"/>
  <c r="H15" i="8"/>
  <c r="G15" i="8" s="1"/>
  <c r="I14" i="8"/>
  <c r="H14" i="8"/>
  <c r="I13" i="8"/>
  <c r="H13" i="8"/>
  <c r="I12" i="8"/>
  <c r="H12" i="8"/>
  <c r="G12" i="8" s="1"/>
  <c r="I11" i="8"/>
  <c r="H11" i="8"/>
  <c r="G11" i="8" s="1"/>
  <c r="I10" i="8"/>
  <c r="H10" i="8"/>
  <c r="G10" i="8" s="1"/>
  <c r="I9" i="8"/>
  <c r="H9" i="8"/>
  <c r="G9" i="8" s="1"/>
  <c r="I8" i="8"/>
  <c r="H8" i="8"/>
  <c r="G8" i="8" s="1"/>
  <c r="I7" i="8"/>
  <c r="H7" i="8"/>
  <c r="I6" i="8"/>
  <c r="H6" i="8"/>
  <c r="G6" i="8" s="1"/>
  <c r="I5" i="8"/>
  <c r="H19" i="7"/>
  <c r="G19" i="7" s="1"/>
  <c r="H18" i="7"/>
  <c r="G18" i="7" s="1"/>
  <c r="H17" i="7"/>
  <c r="G17" i="7" s="1"/>
  <c r="H16" i="7"/>
  <c r="G16" i="7" s="1"/>
  <c r="H15" i="7"/>
  <c r="G15" i="7" s="1"/>
  <c r="H14" i="7"/>
  <c r="G14" i="7" s="1"/>
  <c r="H13" i="7"/>
  <c r="G13" i="7" s="1"/>
  <c r="H12" i="7"/>
  <c r="G12" i="7" s="1"/>
  <c r="H11" i="7"/>
  <c r="G11" i="7" s="1"/>
  <c r="H10" i="7"/>
  <c r="G10" i="7" s="1"/>
  <c r="H9" i="7"/>
  <c r="G9" i="7" s="1"/>
  <c r="H8" i="7"/>
  <c r="G8" i="7" s="1"/>
  <c r="H7" i="7"/>
  <c r="G7" i="7" s="1"/>
  <c r="H6" i="7"/>
  <c r="G6" i="7" s="1"/>
  <c r="A6" i="9"/>
  <c r="A5" i="9"/>
  <c r="J19" i="9"/>
  <c r="I19" i="9"/>
  <c r="H19" i="9" s="1"/>
  <c r="A19" i="9"/>
  <c r="J18" i="9"/>
  <c r="I18" i="9"/>
  <c r="H18" i="9" s="1"/>
  <c r="A18" i="9"/>
  <c r="J17" i="9"/>
  <c r="I17" i="9"/>
  <c r="H17" i="9" s="1"/>
  <c r="A17" i="9"/>
  <c r="J16" i="9"/>
  <c r="I16" i="9"/>
  <c r="H16" i="9" s="1"/>
  <c r="A16" i="9"/>
  <c r="J15" i="9"/>
  <c r="I15" i="9"/>
  <c r="H15" i="9" s="1"/>
  <c r="A15" i="9"/>
  <c r="J14" i="9"/>
  <c r="I14" i="9"/>
  <c r="H14" i="9" s="1"/>
  <c r="A14" i="9"/>
  <c r="J13" i="9"/>
  <c r="I13" i="9"/>
  <c r="H13" i="9" s="1"/>
  <c r="A13" i="9"/>
  <c r="J12" i="9"/>
  <c r="I12" i="9"/>
  <c r="H12" i="9" s="1"/>
  <c r="A12" i="9"/>
  <c r="J11" i="9"/>
  <c r="I11" i="9"/>
  <c r="H11" i="9" s="1"/>
  <c r="A11" i="9"/>
  <c r="J10" i="9"/>
  <c r="I10" i="9"/>
  <c r="H10" i="9" s="1"/>
  <c r="A10" i="9"/>
  <c r="J9" i="9"/>
  <c r="I9" i="9"/>
  <c r="H9" i="9" s="1"/>
  <c r="A9" i="9"/>
  <c r="J8" i="9"/>
  <c r="I8" i="9"/>
  <c r="H8" i="9" s="1"/>
  <c r="A8" i="9"/>
  <c r="J7" i="9"/>
  <c r="I7" i="9"/>
  <c r="H7" i="9" s="1"/>
  <c r="A7" i="9"/>
  <c r="J6" i="9"/>
  <c r="I6" i="9"/>
  <c r="H6" i="9" s="1"/>
  <c r="J5" i="9"/>
  <c r="I5" i="9"/>
  <c r="H17" i="14" l="1"/>
  <c r="D13" i="5" s="1"/>
  <c r="H20" i="8"/>
  <c r="E8" i="5" s="1"/>
  <c r="G8" i="5" s="1"/>
  <c r="I20" i="9"/>
  <c r="E9" i="5" s="1"/>
  <c r="G9" i="5" s="1"/>
  <c r="H15" i="12"/>
  <c r="E11" i="5" s="1"/>
  <c r="G11" i="5" s="1"/>
  <c r="H5" i="9"/>
  <c r="H20" i="9" s="1"/>
  <c r="D9" i="5" s="1"/>
  <c r="G5" i="8"/>
  <c r="G20" i="8" s="1"/>
  <c r="D8" i="5" s="1"/>
  <c r="I17" i="14"/>
  <c r="E13" i="5" s="1"/>
  <c r="F13" i="5" s="1"/>
  <c r="F10" i="13"/>
  <c r="E12" i="5" s="1"/>
  <c r="G12" i="5" s="1"/>
  <c r="E10" i="13"/>
  <c r="D12" i="5" s="1"/>
  <c r="F12" i="5" s="1"/>
  <c r="G15" i="12"/>
  <c r="D11" i="5" s="1"/>
  <c r="I20" i="11"/>
  <c r="E10" i="5" s="1"/>
  <c r="G10" i="5" s="1"/>
  <c r="H20" i="11"/>
  <c r="D10" i="5" s="1"/>
  <c r="F10" i="5" s="1"/>
  <c r="H20" i="7"/>
  <c r="E7" i="5" s="1"/>
  <c r="G7" i="5" s="1"/>
  <c r="G20" i="7"/>
  <c r="D7" i="5" s="1"/>
  <c r="J21" i="10"/>
  <c r="E6" i="5" s="1"/>
  <c r="G6" i="5" s="1"/>
  <c r="I21" i="10"/>
  <c r="D6" i="5" s="1"/>
  <c r="F11" i="5" l="1"/>
  <c r="F9" i="5"/>
  <c r="F8" i="5"/>
  <c r="F7" i="5"/>
  <c r="F6" i="5"/>
  <c r="H5" i="6"/>
  <c r="G5" i="6" s="1"/>
  <c r="H19" i="6"/>
  <c r="G19" i="6" s="1"/>
  <c r="H18" i="6"/>
  <c r="G18" i="6" s="1"/>
  <c r="H17" i="6"/>
  <c r="G17" i="6" s="1"/>
  <c r="H16" i="6"/>
  <c r="G16" i="6" s="1"/>
  <c r="H15" i="6"/>
  <c r="G15" i="6" s="1"/>
  <c r="H14" i="6"/>
  <c r="G14" i="6" s="1"/>
  <c r="H13" i="6"/>
  <c r="G13" i="6" s="1"/>
  <c r="H12" i="6"/>
  <c r="G12" i="6" s="1"/>
  <c r="H11" i="6"/>
  <c r="G11" i="6" s="1"/>
  <c r="H10" i="6"/>
  <c r="G10" i="6" s="1"/>
  <c r="H9" i="6"/>
  <c r="G9" i="6" s="1"/>
  <c r="H8" i="6"/>
  <c r="G8" i="6" s="1"/>
  <c r="H7" i="6"/>
  <c r="G7" i="6" s="1"/>
  <c r="H6" i="6"/>
  <c r="G6" i="6" s="1"/>
  <c r="G20" i="6" l="1"/>
  <c r="D5" i="5" s="1"/>
  <c r="H20" i="6"/>
  <c r="E5" i="5" s="1"/>
  <c r="G5" i="5" s="1"/>
  <c r="F5" i="5" l="1"/>
  <c r="F14" i="5" s="1"/>
  <c r="D14" i="5"/>
  <c r="G13" i="5"/>
  <c r="G14" i="5" s="1"/>
  <c r="E14" i="5" l="1"/>
</calcChain>
</file>

<file path=xl/sharedStrings.xml><?xml version="1.0" encoding="utf-8"?>
<sst xmlns="http://schemas.openxmlformats.org/spreadsheetml/2006/main" count="415" uniqueCount="267">
  <si>
    <t>経費項目</t>
    <rPh sb="0" eb="4">
      <t>ケイヒコウモク</t>
    </rPh>
    <phoneticPr fontId="3"/>
  </si>
  <si>
    <t>仮説検証費</t>
    <rPh sb="0" eb="5">
      <t>カセツケンショウヒ</t>
    </rPh>
    <phoneticPr fontId="3"/>
  </si>
  <si>
    <t>設備等導入費</t>
    <rPh sb="0" eb="6">
      <t>セツビトウドウニュウヒ</t>
    </rPh>
    <phoneticPr fontId="3"/>
  </si>
  <si>
    <t>テストマーケティング費</t>
    <rPh sb="10" eb="11">
      <t>ヒ</t>
    </rPh>
    <phoneticPr fontId="3"/>
  </si>
  <si>
    <t>原材料・副資材費</t>
    <rPh sb="0" eb="3">
      <t>ゲンザイリョウ</t>
    </rPh>
    <rPh sb="4" eb="8">
      <t>フクシザイヒ</t>
    </rPh>
    <phoneticPr fontId="3"/>
  </si>
  <si>
    <t>展示会等参加費</t>
    <rPh sb="0" eb="4">
      <t>テンジカイトウ</t>
    </rPh>
    <rPh sb="4" eb="7">
      <t>サンカヒ</t>
    </rPh>
    <phoneticPr fontId="3"/>
  </si>
  <si>
    <t>広告費</t>
    <rPh sb="0" eb="3">
      <t>コウコクヒ</t>
    </rPh>
    <phoneticPr fontId="3"/>
  </si>
  <si>
    <t>ECサイト出店初期登録料</t>
    <rPh sb="5" eb="12">
      <t>シュッテンショキトウロクリョウ</t>
    </rPh>
    <phoneticPr fontId="3"/>
  </si>
  <si>
    <t>直接人件費</t>
    <rPh sb="0" eb="5">
      <t>チョクセツジンケンヒ</t>
    </rPh>
    <phoneticPr fontId="3"/>
  </si>
  <si>
    <t>（単位：円）</t>
    <rPh sb="1" eb="3">
      <t>タンイ</t>
    </rPh>
    <rPh sb="4" eb="5">
      <t>エン</t>
    </rPh>
    <phoneticPr fontId="3"/>
  </si>
  <si>
    <t>その他助成対象外経費【注４】</t>
    <rPh sb="2" eb="3">
      <t>タ</t>
    </rPh>
    <rPh sb="3" eb="10">
      <t>ジョセイタイショウガイケイヒ</t>
    </rPh>
    <rPh sb="10" eb="14">
      <t>(チュウ4)</t>
    </rPh>
    <phoneticPr fontId="3"/>
  </si>
  <si>
    <t>合計【注５】</t>
    <rPh sb="0" eb="2">
      <t>ゴウケイ</t>
    </rPh>
    <rPh sb="3" eb="4">
      <t>チュウ</t>
    </rPh>
    <phoneticPr fontId="3"/>
  </si>
  <si>
    <t>委託外注費</t>
    <rPh sb="0" eb="5">
      <t>イタクガイチュウヒ</t>
    </rPh>
    <phoneticPr fontId="3"/>
  </si>
  <si>
    <t>展示会等参加費</t>
    <rPh sb="0" eb="7">
      <t>テンジカイトウサンカヒ</t>
    </rPh>
    <phoneticPr fontId="3"/>
  </si>
  <si>
    <t>（単位：円）</t>
    <rPh sb="1" eb="3">
      <t>タンイ</t>
    </rPh>
    <rPh sb="4" eb="5">
      <t>エン</t>
    </rPh>
    <phoneticPr fontId="4"/>
  </si>
  <si>
    <t>番　号</t>
    <rPh sb="0" eb="1">
      <t>バン</t>
    </rPh>
    <rPh sb="2" eb="3">
      <t>ゴウ</t>
    </rPh>
    <phoneticPr fontId="4"/>
  </si>
  <si>
    <t>件　名</t>
    <rPh sb="0" eb="1">
      <t>ケン</t>
    </rPh>
    <rPh sb="2" eb="3">
      <t>メイ</t>
    </rPh>
    <phoneticPr fontId="4"/>
  </si>
  <si>
    <t>内　容
仕　様</t>
    <rPh sb="0" eb="1">
      <t>ウチ</t>
    </rPh>
    <rPh sb="2" eb="3">
      <t>カタチ</t>
    </rPh>
    <rPh sb="5" eb="6">
      <t>ツコウ</t>
    </rPh>
    <rPh sb="7" eb="8">
      <t>サマ</t>
    </rPh>
    <phoneticPr fontId="4"/>
  </si>
  <si>
    <t>数量
(A)</t>
    <rPh sb="0" eb="1">
      <t>カズ</t>
    </rPh>
    <rPh sb="1" eb="2">
      <t>リョウ</t>
    </rPh>
    <phoneticPr fontId="4"/>
  </si>
  <si>
    <t>単位</t>
    <rPh sb="0" eb="2">
      <t>タンイ</t>
    </rPh>
    <phoneticPr fontId="4"/>
  </si>
  <si>
    <t>単価(B)
（税抜）</t>
    <rPh sb="0" eb="1">
      <t>タン</t>
    </rPh>
    <rPh sb="1" eb="2">
      <t>カ</t>
    </rPh>
    <phoneticPr fontId="4"/>
  </si>
  <si>
    <t>助成事業に
要する経費
（税込）</t>
    <rPh sb="0" eb="2">
      <t>ジョセイ</t>
    </rPh>
    <rPh sb="2" eb="4">
      <t>ジギョウ</t>
    </rPh>
    <rPh sb="6" eb="7">
      <t>ヨウ</t>
    </rPh>
    <phoneticPr fontId="4"/>
  </si>
  <si>
    <t>助成対象経費
(A)×(B)
（税抜）</t>
    <rPh sb="16" eb="18">
      <t>ゼイヌキ</t>
    </rPh>
    <phoneticPr fontId="4"/>
  </si>
  <si>
    <t>列1</t>
    <phoneticPr fontId="4"/>
  </si>
  <si>
    <t>仮－1</t>
    <rPh sb="0" eb="1">
      <t>カリ</t>
    </rPh>
    <phoneticPr fontId="3"/>
  </si>
  <si>
    <t>仮－2</t>
    <rPh sb="0" eb="1">
      <t>カリ</t>
    </rPh>
    <phoneticPr fontId="3"/>
  </si>
  <si>
    <t>仮－3</t>
    <rPh sb="0" eb="1">
      <t>カリ</t>
    </rPh>
    <phoneticPr fontId="3"/>
  </si>
  <si>
    <t>仮－4</t>
    <rPh sb="0" eb="1">
      <t>カリ</t>
    </rPh>
    <phoneticPr fontId="3"/>
  </si>
  <si>
    <t>仮－5</t>
    <rPh sb="0" eb="1">
      <t>カリ</t>
    </rPh>
    <phoneticPr fontId="3"/>
  </si>
  <si>
    <t>仮－6</t>
    <rPh sb="0" eb="1">
      <t>カリ</t>
    </rPh>
    <phoneticPr fontId="3"/>
  </si>
  <si>
    <t>仮－7</t>
    <rPh sb="0" eb="1">
      <t>カリ</t>
    </rPh>
    <phoneticPr fontId="3"/>
  </si>
  <si>
    <t>仮－8</t>
    <rPh sb="0" eb="1">
      <t>カリ</t>
    </rPh>
    <phoneticPr fontId="3"/>
  </si>
  <si>
    <t>仮－9</t>
    <rPh sb="0" eb="1">
      <t>カリ</t>
    </rPh>
    <phoneticPr fontId="3"/>
  </si>
  <si>
    <t>仮－10</t>
    <rPh sb="0" eb="1">
      <t>カリ</t>
    </rPh>
    <phoneticPr fontId="3"/>
  </si>
  <si>
    <t>仮－11</t>
    <rPh sb="0" eb="1">
      <t>カリ</t>
    </rPh>
    <phoneticPr fontId="3"/>
  </si>
  <si>
    <t>仮－12</t>
    <rPh sb="0" eb="1">
      <t>カリ</t>
    </rPh>
    <phoneticPr fontId="3"/>
  </si>
  <si>
    <t>仮－13</t>
    <rPh sb="0" eb="1">
      <t>カリ</t>
    </rPh>
    <phoneticPr fontId="3"/>
  </si>
  <si>
    <t>仮－14</t>
    <rPh sb="0" eb="1">
      <t>カリ</t>
    </rPh>
    <phoneticPr fontId="3"/>
  </si>
  <si>
    <t>仮－15</t>
    <rPh sb="0" eb="1">
      <t>カリ</t>
    </rPh>
    <phoneticPr fontId="3"/>
  </si>
  <si>
    <t>合計</t>
    <rPh sb="0" eb="2">
      <t>ゴウケイ</t>
    </rPh>
    <phoneticPr fontId="4"/>
  </si>
  <si>
    <t>計</t>
    <rPh sb="0" eb="1">
      <t>ケイ</t>
    </rPh>
    <phoneticPr fontId="4"/>
  </si>
  <si>
    <t>　※リース・レンタルの場合は、助成実施期間内の月数×月額リース料･レンタル料を計上すること</t>
    <phoneticPr fontId="3"/>
  </si>
  <si>
    <t>品　名</t>
    <rPh sb="0" eb="1">
      <t>ヒン</t>
    </rPh>
    <rPh sb="2" eb="3">
      <t>メイ</t>
    </rPh>
    <phoneticPr fontId="3"/>
  </si>
  <si>
    <t>用　途</t>
    <rPh sb="0" eb="1">
      <t>ヨウ</t>
    </rPh>
    <rPh sb="2" eb="3">
      <t>ト</t>
    </rPh>
    <phoneticPr fontId="3"/>
  </si>
  <si>
    <t>調達方法</t>
    <rPh sb="0" eb="2">
      <t>チョウタツ</t>
    </rPh>
    <rPh sb="2" eb="4">
      <t>ホウホウ</t>
    </rPh>
    <phoneticPr fontId="3"/>
  </si>
  <si>
    <t>数量(A)</t>
    <rPh sb="0" eb="2">
      <t>スウリョウ</t>
    </rPh>
    <phoneticPr fontId="3"/>
  </si>
  <si>
    <t>単位</t>
    <rPh sb="0" eb="2">
      <t>タンイ</t>
    </rPh>
    <phoneticPr fontId="3"/>
  </si>
  <si>
    <t>助成事業に
要する経費
（税込）</t>
    <rPh sb="0" eb="2">
      <t>ジョセイ</t>
    </rPh>
    <rPh sb="2" eb="4">
      <t>ジギョウ</t>
    </rPh>
    <rPh sb="6" eb="7">
      <t>ヨウ</t>
    </rPh>
    <rPh sb="9" eb="11">
      <t>ケイヒ</t>
    </rPh>
    <rPh sb="13" eb="15">
      <t>ゼイコミ</t>
    </rPh>
    <phoneticPr fontId="3"/>
  </si>
  <si>
    <t>列1</t>
  </si>
  <si>
    <t>計</t>
    <rPh sb="0" eb="1">
      <t>ケイ</t>
    </rPh>
    <phoneticPr fontId="3"/>
  </si>
  <si>
    <t>番　号</t>
  </si>
  <si>
    <t>品　名</t>
  </si>
  <si>
    <t>仕　様</t>
  </si>
  <si>
    <t>用　途</t>
  </si>
  <si>
    <t>数量
(A)</t>
  </si>
  <si>
    <t>単位</t>
  </si>
  <si>
    <t>単価(B)
（税抜）</t>
  </si>
  <si>
    <t>助成事業に
要する経費
（税込）</t>
  </si>
  <si>
    <t>助成対象経費
(A)×(B)
（税抜）</t>
  </si>
  <si>
    <t>設ー１</t>
    <rPh sb="0" eb="1">
      <t>セツ</t>
    </rPh>
    <phoneticPr fontId="3"/>
  </si>
  <si>
    <t>設ー２</t>
    <rPh sb="0" eb="1">
      <t>セツ</t>
    </rPh>
    <phoneticPr fontId="3"/>
  </si>
  <si>
    <t>設ー３</t>
    <rPh sb="0" eb="1">
      <t>セツ</t>
    </rPh>
    <phoneticPr fontId="3"/>
  </si>
  <si>
    <t>設ー４</t>
    <rPh sb="0" eb="1">
      <t>セツ</t>
    </rPh>
    <phoneticPr fontId="3"/>
  </si>
  <si>
    <t>設ー５</t>
    <rPh sb="0" eb="1">
      <t>セツ</t>
    </rPh>
    <phoneticPr fontId="3"/>
  </si>
  <si>
    <t>設ー６</t>
    <rPh sb="0" eb="1">
      <t>セツ</t>
    </rPh>
    <phoneticPr fontId="3"/>
  </si>
  <si>
    <t>設ー７</t>
    <rPh sb="0" eb="1">
      <t>セツ</t>
    </rPh>
    <phoneticPr fontId="3"/>
  </si>
  <si>
    <t>設ー８</t>
    <rPh sb="0" eb="1">
      <t>セツ</t>
    </rPh>
    <phoneticPr fontId="3"/>
  </si>
  <si>
    <t>設ー９</t>
    <rPh sb="0" eb="1">
      <t>セツ</t>
    </rPh>
    <phoneticPr fontId="3"/>
  </si>
  <si>
    <t>設ー１０</t>
    <rPh sb="0" eb="1">
      <t>セツ</t>
    </rPh>
    <phoneticPr fontId="3"/>
  </si>
  <si>
    <t>設ー１１</t>
    <rPh sb="0" eb="1">
      <t>セツ</t>
    </rPh>
    <phoneticPr fontId="3"/>
  </si>
  <si>
    <t>設ー１２</t>
    <rPh sb="0" eb="1">
      <t>セツ</t>
    </rPh>
    <phoneticPr fontId="3"/>
  </si>
  <si>
    <t>設ー１３</t>
    <rPh sb="0" eb="1">
      <t>セツ</t>
    </rPh>
    <phoneticPr fontId="3"/>
  </si>
  <si>
    <t>設ー１４</t>
    <rPh sb="0" eb="1">
      <t>セツ</t>
    </rPh>
    <phoneticPr fontId="3"/>
  </si>
  <si>
    <t>設ー１５</t>
    <rPh sb="0" eb="1">
      <t>セツ</t>
    </rPh>
    <phoneticPr fontId="3"/>
  </si>
  <si>
    <t>助成対象経費
(B)×ﾘｰｽ月数×(A)
（税抜）</t>
    <rPh sb="22" eb="24">
      <t>ゼイヌキ</t>
    </rPh>
    <phoneticPr fontId="4"/>
  </si>
  <si>
    <t>テー１</t>
    <phoneticPr fontId="3"/>
  </si>
  <si>
    <t>テー２</t>
  </si>
  <si>
    <t>テー３</t>
  </si>
  <si>
    <t>テー４</t>
  </si>
  <si>
    <t>テー５</t>
  </si>
  <si>
    <t>テー６</t>
  </si>
  <si>
    <t>テー７</t>
  </si>
  <si>
    <t>テー８</t>
  </si>
  <si>
    <t>テー９</t>
  </si>
  <si>
    <t>テー１０</t>
  </si>
  <si>
    <t>テー１１</t>
  </si>
  <si>
    <t>テー１２</t>
  </si>
  <si>
    <t>テー１３</t>
  </si>
  <si>
    <t>テー１４</t>
  </si>
  <si>
    <t>テー１５</t>
  </si>
  <si>
    <t>件　名</t>
    <rPh sb="0" eb="1">
      <t>ケン</t>
    </rPh>
    <rPh sb="2" eb="3">
      <t>メイ</t>
    </rPh>
    <phoneticPr fontId="3"/>
  </si>
  <si>
    <t>委－1</t>
    <rPh sb="0" eb="1">
      <t>イ</t>
    </rPh>
    <phoneticPr fontId="3"/>
  </si>
  <si>
    <t>委－2</t>
    <rPh sb="0" eb="1">
      <t>イ</t>
    </rPh>
    <phoneticPr fontId="3"/>
  </si>
  <si>
    <t>委－3</t>
    <rPh sb="0" eb="1">
      <t>イ</t>
    </rPh>
    <phoneticPr fontId="3"/>
  </si>
  <si>
    <t>委－4</t>
    <rPh sb="0" eb="1">
      <t>イ</t>
    </rPh>
    <phoneticPr fontId="3"/>
  </si>
  <si>
    <t>委－5</t>
    <rPh sb="0" eb="1">
      <t>イ</t>
    </rPh>
    <phoneticPr fontId="3"/>
  </si>
  <si>
    <t>委－6</t>
    <rPh sb="0" eb="1">
      <t>イ</t>
    </rPh>
    <phoneticPr fontId="3"/>
  </si>
  <si>
    <t>委－7</t>
    <rPh sb="0" eb="1">
      <t>イ</t>
    </rPh>
    <phoneticPr fontId="3"/>
  </si>
  <si>
    <t>委－8</t>
    <rPh sb="0" eb="1">
      <t>イ</t>
    </rPh>
    <phoneticPr fontId="3"/>
  </si>
  <si>
    <t>委－9</t>
    <rPh sb="0" eb="1">
      <t>イ</t>
    </rPh>
    <phoneticPr fontId="3"/>
  </si>
  <si>
    <t>委－10</t>
    <rPh sb="0" eb="1">
      <t>イ</t>
    </rPh>
    <phoneticPr fontId="3"/>
  </si>
  <si>
    <t>委－11</t>
    <rPh sb="0" eb="1">
      <t>イ</t>
    </rPh>
    <phoneticPr fontId="3"/>
  </si>
  <si>
    <t>委－12</t>
    <rPh sb="0" eb="1">
      <t>イ</t>
    </rPh>
    <phoneticPr fontId="3"/>
  </si>
  <si>
    <t>委－13</t>
    <rPh sb="0" eb="1">
      <t>イ</t>
    </rPh>
    <phoneticPr fontId="3"/>
  </si>
  <si>
    <t>委－14</t>
    <rPh sb="0" eb="1">
      <t>イ</t>
    </rPh>
    <phoneticPr fontId="3"/>
  </si>
  <si>
    <t>委－15</t>
    <rPh sb="0" eb="1">
      <t>イ</t>
    </rPh>
    <phoneticPr fontId="3"/>
  </si>
  <si>
    <t>展示会名</t>
    <rPh sb="0" eb="3">
      <t>テンジカイ</t>
    </rPh>
    <rPh sb="3" eb="4">
      <t>メイ</t>
    </rPh>
    <phoneticPr fontId="4"/>
  </si>
  <si>
    <t>開催期間・
会場</t>
    <phoneticPr fontId="4"/>
  </si>
  <si>
    <t>単価
（税抜、B）</t>
    <rPh sb="0" eb="2">
      <t>タンカ</t>
    </rPh>
    <rPh sb="4" eb="6">
      <t>ゼイヌキ</t>
    </rPh>
    <phoneticPr fontId="4"/>
  </si>
  <si>
    <t>助成
対象経費
(A)×(B)</t>
    <phoneticPr fontId="4"/>
  </si>
  <si>
    <t>購入単価
又は
リース料等の月額（税抜）
(B)</t>
    <rPh sb="0" eb="2">
      <t>コウニュウ</t>
    </rPh>
    <rPh sb="2" eb="4">
      <t>タンカ</t>
    </rPh>
    <rPh sb="5" eb="6">
      <t>マタ</t>
    </rPh>
    <rPh sb="11" eb="12">
      <t>リョウ</t>
    </rPh>
    <rPh sb="12" eb="13">
      <t>トウ</t>
    </rPh>
    <rPh sb="14" eb="16">
      <t>ゲツガク</t>
    </rPh>
    <rPh sb="17" eb="19">
      <t>ゼイヌキ</t>
    </rPh>
    <phoneticPr fontId="3"/>
  </si>
  <si>
    <t>経費目</t>
    <rPh sb="0" eb="3">
      <t>ケイヒモク</t>
    </rPh>
    <phoneticPr fontId="3"/>
  </si>
  <si>
    <t>内容及び仕様</t>
    <rPh sb="0" eb="3">
      <t>ナイヨウオヨ</t>
    </rPh>
    <rPh sb="4" eb="6">
      <t>シヨウ</t>
    </rPh>
    <phoneticPr fontId="4"/>
  </si>
  <si>
    <t>番号</t>
    <rPh sb="0" eb="2">
      <t>バンゴウ</t>
    </rPh>
    <phoneticPr fontId="4"/>
  </si>
  <si>
    <t>広ー１</t>
    <rPh sb="0" eb="1">
      <t>コウ</t>
    </rPh>
    <phoneticPr fontId="3"/>
  </si>
  <si>
    <t>広ー２</t>
    <rPh sb="0" eb="1">
      <t>コウ</t>
    </rPh>
    <phoneticPr fontId="3"/>
  </si>
  <si>
    <t>広ー３</t>
    <rPh sb="0" eb="1">
      <t>コウ</t>
    </rPh>
    <phoneticPr fontId="3"/>
  </si>
  <si>
    <t>広ー４</t>
    <rPh sb="0" eb="1">
      <t>コウ</t>
    </rPh>
    <phoneticPr fontId="3"/>
  </si>
  <si>
    <t>広ー５</t>
    <rPh sb="0" eb="1">
      <t>コウ</t>
    </rPh>
    <phoneticPr fontId="3"/>
  </si>
  <si>
    <t>広ー６</t>
    <rPh sb="0" eb="1">
      <t>コウ</t>
    </rPh>
    <phoneticPr fontId="3"/>
  </si>
  <si>
    <t>広ー７</t>
    <rPh sb="0" eb="1">
      <t>コウ</t>
    </rPh>
    <phoneticPr fontId="3"/>
  </si>
  <si>
    <t>広ー８</t>
    <rPh sb="0" eb="1">
      <t>コウ</t>
    </rPh>
    <phoneticPr fontId="3"/>
  </si>
  <si>
    <t>広ー９</t>
    <rPh sb="0" eb="1">
      <t>コウ</t>
    </rPh>
    <phoneticPr fontId="3"/>
  </si>
  <si>
    <t>広ー１０</t>
    <rPh sb="0" eb="1">
      <t>コウ</t>
    </rPh>
    <phoneticPr fontId="3"/>
  </si>
  <si>
    <t>掲載媒体又は制作物</t>
    <rPh sb="0" eb="4">
      <t>ケイサイバイタイ</t>
    </rPh>
    <rPh sb="4" eb="5">
      <t>マタ</t>
    </rPh>
    <rPh sb="6" eb="9">
      <t>セイサクブツ</t>
    </rPh>
    <phoneticPr fontId="4"/>
  </si>
  <si>
    <t>E－１</t>
    <phoneticPr fontId="3"/>
  </si>
  <si>
    <t>E－２</t>
  </si>
  <si>
    <t>E－３</t>
  </si>
  <si>
    <t>E－４</t>
  </si>
  <si>
    <t>E－５</t>
  </si>
  <si>
    <t>ＥＣサイト名</t>
    <rPh sb="5" eb="6">
      <t>メイ</t>
    </rPh>
    <phoneticPr fontId="4"/>
  </si>
  <si>
    <t>EC運営者HP</t>
    <rPh sb="2" eb="5">
      <t>ウンエイシャ</t>
    </rPh>
    <phoneticPr fontId="4"/>
  </si>
  <si>
    <t>助成対象経費
（税抜）</t>
    <rPh sb="8" eb="10">
      <t>ゼイヌキ</t>
    </rPh>
    <phoneticPr fontId="4"/>
  </si>
  <si>
    <t>料金
（税抜）</t>
    <rPh sb="0" eb="2">
      <t>リョウキン</t>
    </rPh>
    <phoneticPr fontId="4"/>
  </si>
  <si>
    <t>従事者氏名</t>
    <rPh sb="0" eb="3">
      <t>ジュウジシャ</t>
    </rPh>
    <rPh sb="3" eb="5">
      <t>シメイ</t>
    </rPh>
    <phoneticPr fontId="3"/>
  </si>
  <si>
    <t>所属部門</t>
    <rPh sb="0" eb="2">
      <t>ショゾク</t>
    </rPh>
    <rPh sb="2" eb="4">
      <t>ブモン</t>
    </rPh>
    <phoneticPr fontId="3"/>
  </si>
  <si>
    <t>雇用形態</t>
    <rPh sb="0" eb="4">
      <t>コヨウケイタイ</t>
    </rPh>
    <phoneticPr fontId="3"/>
  </si>
  <si>
    <t>従事内容</t>
    <rPh sb="0" eb="2">
      <t>ジュウジ</t>
    </rPh>
    <rPh sb="2" eb="4">
      <t>ナイヨウ</t>
    </rPh>
    <phoneticPr fontId="3"/>
  </si>
  <si>
    <t>従事時間
(A)</t>
    <rPh sb="0" eb="2">
      <t>ジュウジ</t>
    </rPh>
    <rPh sb="2" eb="4">
      <t>ジカン</t>
    </rPh>
    <phoneticPr fontId="3"/>
  </si>
  <si>
    <t>単価(B)
(税抜)</t>
    <rPh sb="0" eb="2">
      <t>タンカ</t>
    </rPh>
    <rPh sb="7" eb="9">
      <t>ゼイヌキ</t>
    </rPh>
    <phoneticPr fontId="3"/>
  </si>
  <si>
    <t>助成事業に
要する経費</t>
    <rPh sb="0" eb="2">
      <t>ジョセイ</t>
    </rPh>
    <rPh sb="2" eb="4">
      <t>ジギョウ</t>
    </rPh>
    <rPh sb="6" eb="7">
      <t>ヨウ</t>
    </rPh>
    <rPh sb="9" eb="11">
      <t>ケイヒ</t>
    </rPh>
    <phoneticPr fontId="3"/>
  </si>
  <si>
    <t>助成対象経費
(A)×(B)</t>
    <phoneticPr fontId="4"/>
  </si>
  <si>
    <t>顧客ニーズ検証または販路開拓、製品・サービスの試作品開発に係る人件費のみ対象となります。
資料・情報収集、経理事務作業等　は対象外です。</t>
    <phoneticPr fontId="3"/>
  </si>
  <si>
    <t>番号</t>
    <rPh sb="0" eb="2">
      <t>バンゴウ</t>
    </rPh>
    <phoneticPr fontId="3"/>
  </si>
  <si>
    <t>報酬月額（給与等）</t>
    <rPh sb="0" eb="2">
      <t>ホウシュウ</t>
    </rPh>
    <rPh sb="2" eb="4">
      <t>ゲツガク</t>
    </rPh>
    <rPh sb="5" eb="7">
      <t>キュウヨ</t>
    </rPh>
    <rPh sb="7" eb="8">
      <t>ナド</t>
    </rPh>
    <phoneticPr fontId="4"/>
  </si>
  <si>
    <t>人件費単価（円/1h）</t>
    <rPh sb="0" eb="3">
      <t>ジンケンヒ</t>
    </rPh>
    <rPh sb="3" eb="5">
      <t>タンカ</t>
    </rPh>
    <rPh sb="6" eb="7">
      <t>エン</t>
    </rPh>
    <phoneticPr fontId="4"/>
  </si>
  <si>
    <t>～146,000　未満</t>
    <rPh sb="9" eb="11">
      <t>ミマン</t>
    </rPh>
    <phoneticPr fontId="3"/>
  </si>
  <si>
    <t>146,000～155,000</t>
  </si>
  <si>
    <t>155,000～165,000</t>
  </si>
  <si>
    <t>165,000～175,000</t>
  </si>
  <si>
    <t>175,000～185,000</t>
  </si>
  <si>
    <t>185,000～195,000</t>
  </si>
  <si>
    <t>195,000～210,000</t>
  </si>
  <si>
    <t>210,000～230,000</t>
  </si>
  <si>
    <t>230,000～250,000</t>
  </si>
  <si>
    <t>250,000～270,000</t>
  </si>
  <si>
    <t>270,000～290,000</t>
  </si>
  <si>
    <t>290,000～310,000</t>
  </si>
  <si>
    <t>310,000～330,000</t>
  </si>
  <si>
    <t>330,000～350,000</t>
  </si>
  <si>
    <t>350,000～370,000</t>
  </si>
  <si>
    <t>370,000～395,000</t>
  </si>
  <si>
    <t>395,000～425,000</t>
  </si>
  <si>
    <t>425,000～455,000</t>
  </si>
  <si>
    <t>455,000～485,000</t>
  </si>
  <si>
    <t>485,000～515,000</t>
  </si>
  <si>
    <t>515,000～545,000</t>
  </si>
  <si>
    <t>545,000～575,000</t>
  </si>
  <si>
    <t>575,000～605,000</t>
  </si>
  <si>
    <t>605,000～</t>
  </si>
  <si>
    <t>時給単価(B)</t>
    <rPh sb="0" eb="2">
      <t>ジキュウタンカ2</t>
    </rPh>
    <phoneticPr fontId="3"/>
  </si>
  <si>
    <t>従事時間/日
(A)</t>
    <rPh sb="0" eb="2">
      <t>ジュウジ</t>
    </rPh>
    <rPh sb="2" eb="4">
      <t>ジカン</t>
    </rPh>
    <rPh sb="5" eb="6">
      <t>ニチ</t>
    </rPh>
    <phoneticPr fontId="3"/>
  </si>
  <si>
    <t>日数</t>
    <rPh sb="0" eb="2">
      <t>ニッスウ</t>
    </rPh>
    <phoneticPr fontId="3"/>
  </si>
  <si>
    <t>日額</t>
    <rPh sb="0" eb="2">
      <t>ニチガク</t>
    </rPh>
    <phoneticPr fontId="3"/>
  </si>
  <si>
    <t>（１）　役員または社員の直接人件費</t>
    <rPh sb="4" eb="6">
      <t>ヤクイン</t>
    </rPh>
    <rPh sb="9" eb="11">
      <t>シャイン</t>
    </rPh>
    <rPh sb="12" eb="17">
      <t>チョクセツジンケンヒ</t>
    </rPh>
    <phoneticPr fontId="3"/>
  </si>
  <si>
    <t>（２）　パート・アルバイトの直接人件費</t>
    <rPh sb="14" eb="19">
      <t>チョクセツジンケンヒ</t>
    </rPh>
    <phoneticPr fontId="3"/>
  </si>
  <si>
    <t>内　容</t>
    <rPh sb="0" eb="1">
      <t>ウチ</t>
    </rPh>
    <rPh sb="2" eb="3">
      <t>カタチ</t>
    </rPh>
    <phoneticPr fontId="3"/>
  </si>
  <si>
    <t>単価（税抜）
(B)</t>
    <rPh sb="0" eb="2">
      <t>タンカ</t>
    </rPh>
    <rPh sb="3" eb="5">
      <t>ゼイヌキ</t>
    </rPh>
    <phoneticPr fontId="3"/>
  </si>
  <si>
    <t>助成対象経費
(B)×(A)
（税抜）</t>
    <rPh sb="16" eb="18">
      <t>ゼイヌキ</t>
    </rPh>
    <phoneticPr fontId="4"/>
  </si>
  <si>
    <t>令和</t>
    <rPh sb="0" eb="2">
      <t>レイワ</t>
    </rPh>
    <phoneticPr fontId="4"/>
  </si>
  <si>
    <t>年</t>
    <rPh sb="0" eb="1">
      <t>ネン</t>
    </rPh>
    <phoneticPr fontId="4"/>
  </si>
  <si>
    <t>月</t>
    <rPh sb="0" eb="1">
      <t>ガツ</t>
    </rPh>
    <phoneticPr fontId="4"/>
  </si>
  <si>
    <t>日</t>
    <rPh sb="0" eb="1">
      <t>ニチ</t>
    </rPh>
    <phoneticPr fontId="4"/>
  </si>
  <si>
    <t>　公益財団法人　東京都中小企業振興公社</t>
    <rPh sb="17" eb="19">
      <t>コウシャ</t>
    </rPh>
    <phoneticPr fontId="20"/>
  </si>
  <si>
    <t>　　　　　理　　事　　長　　殿</t>
    <phoneticPr fontId="20"/>
  </si>
  <si>
    <t>所在地</t>
    <rPh sb="0" eb="3">
      <t>ショザイチ</t>
    </rPh>
    <phoneticPr fontId="20"/>
  </si>
  <si>
    <t>〒</t>
    <phoneticPr fontId="4"/>
  </si>
  <si>
    <t>名称</t>
    <rPh sb="0" eb="2">
      <t>メイショウ</t>
    </rPh>
    <phoneticPr fontId="20"/>
  </si>
  <si>
    <t>代表者氏名</t>
    <rPh sb="0" eb="3">
      <t>ダイヒョウシャ</t>
    </rPh>
    <rPh sb="3" eb="5">
      <t>シメイ</t>
    </rPh>
    <phoneticPr fontId="20"/>
  </si>
  <si>
    <t>記</t>
    <rPh sb="0" eb="1">
      <t>キ</t>
    </rPh>
    <phoneticPr fontId="4"/>
  </si>
  <si>
    <t>円</t>
    <rPh sb="0" eb="1">
      <t>エン</t>
    </rPh>
    <phoneticPr fontId="4"/>
  </si>
  <si>
    <t>日</t>
    <rPh sb="0" eb="1">
      <t>ヒ</t>
    </rPh>
    <phoneticPr fontId="4"/>
  </si>
  <si>
    <t>から</t>
    <phoneticPr fontId="4"/>
  </si>
  <si>
    <t>まで</t>
    <phoneticPr fontId="4"/>
  </si>
  <si>
    <t>別紙１のとおり</t>
    <rPh sb="0" eb="2">
      <t>ベッシ</t>
    </rPh>
    <phoneticPr fontId="4"/>
  </si>
  <si>
    <t>別紙２のとおり</t>
    <rPh sb="0" eb="2">
      <t>ベッシ</t>
    </rPh>
    <phoneticPr fontId="4"/>
  </si>
  <si>
    <t>別紙３のとおり</t>
    <rPh sb="0" eb="2">
      <t>ベッシ</t>
    </rPh>
    <phoneticPr fontId="4"/>
  </si>
  <si>
    <t>（2）助成事業の成果が確認できる資料の写し
　　　成果品の写真、購入品のカタログ、図面、報告書、情報システムの画面遷移図、調査・分析報告書等</t>
    <phoneticPr fontId="4"/>
  </si>
  <si>
    <t>様式第６号（第12条関係）</t>
    <phoneticPr fontId="20"/>
  </si>
  <si>
    <t>令和6年度　顧客獲得実践支援助成事業助成金
実績報告書</t>
    <rPh sb="0" eb="2">
      <t>レイワ</t>
    </rPh>
    <rPh sb="3" eb="5">
      <t>ネンド</t>
    </rPh>
    <rPh sb="6" eb="14">
      <t>コキャクカクトクジッセンシエン</t>
    </rPh>
    <rPh sb="14" eb="16">
      <t>ジョセイ</t>
    </rPh>
    <rPh sb="16" eb="18">
      <t>ジギョウ</t>
    </rPh>
    <rPh sb="18" eb="21">
      <t>ジョセイキン</t>
    </rPh>
    <rPh sb="22" eb="27">
      <t>ジッセキホウコクショ</t>
    </rPh>
    <phoneticPr fontId="20"/>
  </si>
  <si>
    <t>　令和７年４月２１日付７東中事創第１８０号をもって交付決定の通知があった助成事業が完了したので、下記のとおり報告いたします。また、報告内容に虚偽がないことを誓約します。</t>
    <rPh sb="1" eb="3">
      <t>レイワ</t>
    </rPh>
    <rPh sb="15" eb="16">
      <t>キズ</t>
    </rPh>
    <rPh sb="16" eb="17">
      <t>ダイ</t>
    </rPh>
    <phoneticPr fontId="4"/>
  </si>
  <si>
    <t>１.助成事業テーマ</t>
    <rPh sb="2" eb="6">
      <t>ジョセイジギョウ</t>
    </rPh>
    <phoneticPr fontId="3"/>
  </si>
  <si>
    <t>様式第6号（別紙2）</t>
    <rPh sb="0" eb="2">
      <t>ヨウシキ</t>
    </rPh>
    <rPh sb="2" eb="3">
      <t>ダイ</t>
    </rPh>
    <rPh sb="4" eb="5">
      <t>ゴウ</t>
    </rPh>
    <rPh sb="6" eb="8">
      <t>ベッシ</t>
    </rPh>
    <phoneticPr fontId="4"/>
  </si>
  <si>
    <t xml:space="preserve">助成対象資産表（取得価格又は増加価格が50万円以上の財産） </t>
    <rPh sb="0" eb="4">
      <t>ジョセイタイショウ</t>
    </rPh>
    <rPh sb="4" eb="6">
      <t>シサン</t>
    </rPh>
    <rPh sb="6" eb="7">
      <t>ヒョウ</t>
    </rPh>
    <phoneticPr fontId="4"/>
  </si>
  <si>
    <t>（単位：円）</t>
    <phoneticPr fontId="4"/>
  </si>
  <si>
    <t>名称</t>
    <rPh sb="0" eb="2">
      <t>メイショウ</t>
    </rPh>
    <phoneticPr fontId="4"/>
  </si>
  <si>
    <t>取得年月</t>
    <rPh sb="0" eb="3">
      <t>シュトクネン</t>
    </rPh>
    <rPh sb="3" eb="4">
      <t>ツキ</t>
    </rPh>
    <phoneticPr fontId="4"/>
  </si>
  <si>
    <t>取得数</t>
    <rPh sb="0" eb="3">
      <t>シュトクスウ</t>
    </rPh>
    <phoneticPr fontId="4"/>
  </si>
  <si>
    <t>取得価格（円）</t>
    <rPh sb="0" eb="2">
      <t>シュトク</t>
    </rPh>
    <rPh sb="2" eb="4">
      <t>カカク</t>
    </rPh>
    <rPh sb="5" eb="6">
      <t>エン</t>
    </rPh>
    <phoneticPr fontId="4"/>
  </si>
  <si>
    <t>整理番号</t>
    <rPh sb="0" eb="2">
      <t>セイリ</t>
    </rPh>
    <rPh sb="2" eb="4">
      <t>バンゴウ</t>
    </rPh>
    <phoneticPr fontId="4"/>
  </si>
  <si>
    <t>有形固定資産</t>
    <rPh sb="0" eb="2">
      <t>ユウケイ</t>
    </rPh>
    <rPh sb="2" eb="4">
      <t>コテイ</t>
    </rPh>
    <rPh sb="4" eb="6">
      <t>シサン</t>
    </rPh>
    <phoneticPr fontId="4"/>
  </si>
  <si>
    <t>無形固定資産</t>
    <rPh sb="0" eb="2">
      <t>ムケイ</t>
    </rPh>
    <rPh sb="2" eb="4">
      <t>コテイ</t>
    </rPh>
    <rPh sb="4" eb="6">
      <t>シサン</t>
    </rPh>
    <phoneticPr fontId="4"/>
  </si>
  <si>
    <t>様式第６号（ 別紙1）</t>
    <rPh sb="7" eb="9">
      <t>ベッシ</t>
    </rPh>
    <phoneticPr fontId="20"/>
  </si>
  <si>
    <t>様式第６号（ 別紙3-1）</t>
    <phoneticPr fontId="3"/>
  </si>
  <si>
    <t>支払総括表（支払実績）</t>
    <rPh sb="0" eb="5">
      <t>シハライソウカツヒョウ</t>
    </rPh>
    <rPh sb="6" eb="8">
      <t>シハラ</t>
    </rPh>
    <rPh sb="8" eb="10">
      <t>ジッセキ</t>
    </rPh>
    <phoneticPr fontId="3"/>
  </si>
  <si>
    <t>助成事業に要する経費
(税込)</t>
    <rPh sb="0" eb="4">
      <t>ジョセイジギョウ</t>
    </rPh>
    <rPh sb="5" eb="6">
      <t>ヨウ</t>
    </rPh>
    <rPh sb="8" eb="10">
      <t>ケイヒ</t>
    </rPh>
    <rPh sb="12" eb="14">
      <t>ゼイコミ</t>
    </rPh>
    <phoneticPr fontId="3"/>
  </si>
  <si>
    <t>助成対象経費
（税抜）</t>
    <rPh sb="0" eb="6">
      <t>ジョセイタイショウケイヒ</t>
    </rPh>
    <rPh sb="8" eb="10">
      <t>ゼイヌキ</t>
    </rPh>
    <phoneticPr fontId="3"/>
  </si>
  <si>
    <t>合計</t>
    <rPh sb="0" eb="2">
      <t>ゴウケイ</t>
    </rPh>
    <phoneticPr fontId="3"/>
  </si>
  <si>
    <t>助成金申請額
（千円未満切捨）</t>
    <rPh sb="0" eb="3">
      <t>ジョセイキン</t>
    </rPh>
    <rPh sb="3" eb="5">
      <t>シンセイ</t>
    </rPh>
    <rPh sb="5" eb="6">
      <t>ガク</t>
    </rPh>
    <rPh sb="8" eb="14">
      <t>センエンミマンキリス</t>
    </rPh>
    <phoneticPr fontId="3"/>
  </si>
  <si>
    <t>備考</t>
    <rPh sb="0" eb="2">
      <t>ビコウ</t>
    </rPh>
    <phoneticPr fontId="3"/>
  </si>
  <si>
    <t>消費税等助成金対象外経費</t>
    <rPh sb="0" eb="4">
      <t>ショウヒゼイトウ</t>
    </rPh>
    <rPh sb="4" eb="7">
      <t>ジョセイキン</t>
    </rPh>
    <rPh sb="7" eb="12">
      <t>タイショウガイケイヒ</t>
    </rPh>
    <phoneticPr fontId="3"/>
  </si>
  <si>
    <t>２.申請区分</t>
    <rPh sb="2" eb="6">
      <t>シンセイクブン</t>
    </rPh>
    <phoneticPr fontId="3"/>
  </si>
  <si>
    <t>スタートアップ型</t>
    <rPh sb="7" eb="8">
      <t>ガタ</t>
    </rPh>
    <phoneticPr fontId="3"/>
  </si>
  <si>
    <t>スモールビジネス型</t>
    <rPh sb="8" eb="9">
      <t>ガタ</t>
    </rPh>
    <phoneticPr fontId="3"/>
  </si>
  <si>
    <t>〇</t>
    <phoneticPr fontId="3"/>
  </si>
  <si>
    <t>様式第6号（別紙3-2）</t>
    <rPh sb="0" eb="2">
      <t>ヨウシキ</t>
    </rPh>
    <rPh sb="2" eb="3">
      <t>ダイ</t>
    </rPh>
    <rPh sb="4" eb="5">
      <t>ゴウ</t>
    </rPh>
    <rPh sb="6" eb="8">
      <t>ベッシ</t>
    </rPh>
    <phoneticPr fontId="3"/>
  </si>
  <si>
    <t>※　助成金交付申請書の費用番号と照合できるように記載してください。</t>
    <phoneticPr fontId="3"/>
  </si>
  <si>
    <t>見積書
年月日</t>
    <rPh sb="0" eb="3">
      <t>ミツモリショ</t>
    </rPh>
    <rPh sb="4" eb="7">
      <t>ネンガッピ</t>
    </rPh>
    <phoneticPr fontId="3"/>
  </si>
  <si>
    <t>契約
年月日</t>
    <rPh sb="0" eb="2">
      <t>ケイヤク</t>
    </rPh>
    <phoneticPr fontId="3"/>
  </si>
  <si>
    <t>納品
年月日</t>
    <rPh sb="0" eb="2">
      <t>ノウヒン</t>
    </rPh>
    <phoneticPr fontId="3"/>
  </si>
  <si>
    <t>請求
年月日</t>
    <rPh sb="0" eb="2">
      <t>セイキュウ</t>
    </rPh>
    <phoneticPr fontId="3"/>
  </si>
  <si>
    <t>支払
年月日</t>
    <rPh sb="0" eb="2">
      <t>シハライ</t>
    </rPh>
    <phoneticPr fontId="3"/>
  </si>
  <si>
    <t>領収
年月日</t>
    <rPh sb="0" eb="2">
      <t>リョウシュウ</t>
    </rPh>
    <phoneticPr fontId="3"/>
  </si>
  <si>
    <t>支払先企業名</t>
    <rPh sb="0" eb="3">
      <t>シハライサキ</t>
    </rPh>
    <rPh sb="3" eb="5">
      <t>キギョウ</t>
    </rPh>
    <rPh sb="5" eb="6">
      <t>メイ</t>
    </rPh>
    <phoneticPr fontId="3"/>
  </si>
  <si>
    <t>１　助成事業の内容</t>
    <phoneticPr fontId="3"/>
  </si>
  <si>
    <t>２　助成事業の経過（日程を含む）</t>
    <rPh sb="2" eb="4">
      <t>ジョセイ</t>
    </rPh>
    <rPh sb="4" eb="6">
      <t>ジギョウ</t>
    </rPh>
    <rPh sb="7" eb="9">
      <t>ケイカ</t>
    </rPh>
    <rPh sb="10" eb="12">
      <t>ニッテイ</t>
    </rPh>
    <rPh sb="13" eb="14">
      <t>フク</t>
    </rPh>
    <phoneticPr fontId="3"/>
  </si>
  <si>
    <t>３　助成事業における販路開拓・仮説検証等の取組</t>
    <rPh sb="2" eb="6">
      <t>ジョセイジギョウ</t>
    </rPh>
    <rPh sb="10" eb="12">
      <t>ハンロ</t>
    </rPh>
    <rPh sb="12" eb="14">
      <t>カイタク</t>
    </rPh>
    <rPh sb="15" eb="17">
      <t>カセツ</t>
    </rPh>
    <rPh sb="17" eb="19">
      <t>ケンショウ</t>
    </rPh>
    <rPh sb="19" eb="20">
      <t>ナド</t>
    </rPh>
    <rPh sb="21" eb="23">
      <t>トリク</t>
    </rPh>
    <phoneticPr fontId="3"/>
  </si>
  <si>
    <t>４　これまでの助成事業の成果・今後の展開</t>
    <rPh sb="7" eb="9">
      <t>ジョセイ</t>
    </rPh>
    <rPh sb="9" eb="11">
      <t>ジギョウ</t>
    </rPh>
    <rPh sb="12" eb="14">
      <t>セイカ</t>
    </rPh>
    <rPh sb="15" eb="17">
      <t>コンゴ</t>
    </rPh>
    <rPh sb="18" eb="20">
      <t>テンカイ</t>
    </rPh>
    <phoneticPr fontId="3"/>
  </si>
  <si>
    <r>
      <t xml:space="preserve">設置期間
（月数）
</t>
    </r>
    <r>
      <rPr>
        <b/>
        <sz val="8"/>
        <rFont val="游ゴシック"/>
        <family val="3"/>
        <charset val="128"/>
        <scheme val="minor"/>
      </rPr>
      <t>※リース・
レンタルのみ</t>
    </r>
    <rPh sb="0" eb="2">
      <t>セッチ</t>
    </rPh>
    <rPh sb="2" eb="4">
      <t>キカン</t>
    </rPh>
    <rPh sb="6" eb="8">
      <t>ツキスウ</t>
    </rPh>
    <phoneticPr fontId="3"/>
  </si>
  <si>
    <t>経費区分別支払明細表</t>
    <rPh sb="0" eb="5">
      <t>ケイヒクブンベツ</t>
    </rPh>
    <rPh sb="5" eb="10">
      <t>シハライメイサイヒョウ</t>
    </rPh>
    <phoneticPr fontId="3"/>
  </si>
  <si>
    <t>経費区分別支払明細表</t>
    <phoneticPr fontId="3"/>
  </si>
  <si>
    <t>　※助成金交付申請書の費用番号と照合できるように記載してください。</t>
    <phoneticPr fontId="3"/>
  </si>
  <si>
    <t>様式第6号（別紙3-2）</t>
    <phoneticPr fontId="3"/>
  </si>
  <si>
    <t>広告費</t>
    <rPh sb="0" eb="3">
      <t>コウコクヒ</t>
    </rPh>
    <phoneticPr fontId="4"/>
  </si>
  <si>
    <t>ＥＣサイト出店初期登録料</t>
    <rPh sb="5" eb="12">
      <t>シュッテンショキトウロクリョウ</t>
    </rPh>
    <phoneticPr fontId="4"/>
  </si>
  <si>
    <t>直接人件費</t>
    <rPh sb="0" eb="2">
      <t>チョクセツ</t>
    </rPh>
    <rPh sb="2" eb="5">
      <t>ジンケンヒ</t>
    </rPh>
    <phoneticPr fontId="4"/>
  </si>
  <si>
    <t>※助成金交付申請書の費用番号と照合できるように記載してください。</t>
    <phoneticPr fontId="3"/>
  </si>
  <si>
    <t>第</t>
    <rPh sb="0" eb="1">
      <t>ダイ</t>
    </rPh>
    <phoneticPr fontId="3"/>
  </si>
  <si>
    <t>期</t>
    <rPh sb="0" eb="1">
      <t>キ</t>
    </rPh>
    <phoneticPr fontId="3"/>
  </si>
  <si>
    <r>
      <t xml:space="preserve">４.実績報告申請額
</t>
    </r>
    <r>
      <rPr>
        <b/>
        <sz val="10"/>
        <rFont val="游ゴシック"/>
        <family val="3"/>
        <charset val="128"/>
        <scheme val="minor"/>
      </rPr>
      <t>（別紙3-1助成金申請額合計）</t>
    </r>
    <phoneticPr fontId="3"/>
  </si>
  <si>
    <r>
      <t xml:space="preserve">３.助成予定額
</t>
    </r>
    <r>
      <rPr>
        <b/>
        <sz val="10"/>
        <rFont val="游ゴシック"/>
        <family val="3"/>
        <charset val="128"/>
        <scheme val="minor"/>
      </rPr>
      <t>（交付決定時助成予定額）</t>
    </r>
    <rPh sb="4" eb="6">
      <t>ヨテイ</t>
    </rPh>
    <rPh sb="6" eb="7">
      <t>ガク</t>
    </rPh>
    <phoneticPr fontId="3"/>
  </si>
  <si>
    <t>円</t>
    <rPh sb="0" eb="1">
      <t>エン</t>
    </rPh>
    <phoneticPr fontId="3"/>
  </si>
  <si>
    <r>
      <t xml:space="preserve">５.実績報告期間
</t>
    </r>
    <r>
      <rPr>
        <b/>
        <sz val="10"/>
        <rFont val="游ゴシック"/>
        <family val="3"/>
        <charset val="128"/>
        <scheme val="minor"/>
      </rPr>
      <t>（期の開始日と終了日を入力）</t>
    </r>
    <rPh sb="2" eb="4">
      <t>ジッセキ</t>
    </rPh>
    <rPh sb="4" eb="6">
      <t>ホウコク</t>
    </rPh>
    <rPh sb="6" eb="8">
      <t>キカン</t>
    </rPh>
    <rPh sb="10" eb="11">
      <t>キ</t>
    </rPh>
    <rPh sb="12" eb="15">
      <t>カイシビ</t>
    </rPh>
    <rPh sb="16" eb="19">
      <t>シュウリョウビ</t>
    </rPh>
    <rPh sb="20" eb="22">
      <t>ニュウリョク</t>
    </rPh>
    <phoneticPr fontId="3"/>
  </si>
  <si>
    <t>６.実施内容及び成果</t>
    <rPh sb="2" eb="4">
      <t>ジッシ</t>
    </rPh>
    <rPh sb="4" eb="6">
      <t>ナイヨウ</t>
    </rPh>
    <rPh sb="6" eb="7">
      <t>オヨ</t>
    </rPh>
    <rPh sb="8" eb="10">
      <t>セイカ</t>
    </rPh>
    <phoneticPr fontId="3"/>
  </si>
  <si>
    <t>７.助成対象資産</t>
    <rPh sb="2" eb="4">
      <t>ジョセイ</t>
    </rPh>
    <rPh sb="4" eb="6">
      <t>タイショウ</t>
    </rPh>
    <rPh sb="6" eb="8">
      <t>シサン</t>
    </rPh>
    <phoneticPr fontId="3"/>
  </si>
  <si>
    <t>８.支払実績</t>
    <rPh sb="2" eb="4">
      <t>シハライ</t>
    </rPh>
    <rPh sb="4" eb="6">
      <t>ジッセキ</t>
    </rPh>
    <phoneticPr fontId="3"/>
  </si>
  <si>
    <t>９.その他提出資料</t>
    <rPh sb="4" eb="5">
      <t>ホカ</t>
    </rPh>
    <rPh sb="5" eb="7">
      <t>テイシュツ</t>
    </rPh>
    <rPh sb="7" eb="9">
      <t>シリョウ</t>
    </rPh>
    <phoneticPr fontId="3"/>
  </si>
  <si>
    <t>（1）助成事業の実施に係る経費確認書類の写し
見積書、契約書（注文書・注文請書）、仕様書、納品書、検収書、請求書、振込控、預金通帳・当座勘定照合表、領収書等</t>
    <phoneticPr fontId="4"/>
  </si>
  <si>
    <t>合計</t>
    <rPh sb="0" eb="2">
      <t>ゴウケイ</t>
    </rPh>
    <phoneticPr fontId="3"/>
  </si>
  <si>
    <t>前期までの
確定額合計</t>
    <rPh sb="0" eb="2">
      <t>ゼンキ</t>
    </rPh>
    <rPh sb="6" eb="9">
      <t>カクテイガク</t>
    </rPh>
    <rPh sb="9" eb="11">
      <t>ゴウケイ</t>
    </rPh>
    <phoneticPr fontId="3"/>
  </si>
  <si>
    <t>支払方法
（選択）</t>
    <phoneticPr fontId="3"/>
  </si>
  <si>
    <t>振込</t>
    <rPh sb="0" eb="2">
      <t>フリコミ</t>
    </rPh>
    <phoneticPr fontId="3"/>
  </si>
  <si>
    <t>現金</t>
    <rPh sb="0" eb="2">
      <t>ゲンキン</t>
    </rPh>
    <phoneticPr fontId="3"/>
  </si>
  <si>
    <t>クレカ</t>
    <phoneticPr fontId="3"/>
  </si>
  <si>
    <t>小切手</t>
    <rPh sb="0" eb="3">
      <t>コギッテ</t>
    </rPh>
    <phoneticPr fontId="3"/>
  </si>
  <si>
    <t>手形</t>
    <rPh sb="0" eb="2">
      <t>テガタ</t>
    </rPh>
    <phoneticPr fontId="3"/>
  </si>
  <si>
    <t>（単位：円）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</si>
</sst>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原&quot;\-General"/>
    <numFmt numFmtId="177" formatCode="&quot;機&quot;\-General"/>
    <numFmt numFmtId="178" formatCode="&quot;展&quot;\-General"/>
    <numFmt numFmtId="179" formatCode="#,##0_ ;[Red]\-#,##0\ "/>
    <numFmt numFmtId="180" formatCode="&quot;人(役･社)ー&quot;General"/>
    <numFmt numFmtId="181" formatCode="&quot;人(ﾊﾟ･ｱ)ー&quot;General"/>
    <numFmt numFmtId="182" formatCode="#,##0_);[Red]\(#,##0\)"/>
  </numFmts>
  <fonts count="34"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Meiryo UI"/>
      <family val="3"/>
      <charset val="128"/>
    </font>
    <font>
      <b/>
      <sz val="11"/>
      <color theme="1"/>
      <name val="游ゴシック"/>
      <family val="3"/>
      <charset val="128"/>
      <scheme val="minor"/>
    </font>
    <font>
      <sz val="11"/>
      <name val="ＭＳ Ｐゴシック"/>
      <family val="3"/>
      <charset val="128"/>
    </font>
    <font>
      <sz val="10"/>
      <name val="游ゴシック"/>
      <family val="3"/>
      <charset val="128"/>
      <scheme val="minor"/>
    </font>
    <font>
      <b/>
      <sz val="10"/>
      <name val="游ゴシック"/>
      <family val="3"/>
      <charset val="128"/>
      <scheme val="minor"/>
    </font>
    <font>
      <sz val="11"/>
      <name val="游ゴシック"/>
      <family val="3"/>
      <charset val="128"/>
      <scheme val="minor"/>
    </font>
    <font>
      <sz val="12"/>
      <name val="游ゴシック"/>
      <family val="3"/>
      <charset val="128"/>
      <scheme val="minor"/>
    </font>
    <font>
      <b/>
      <sz val="12"/>
      <color theme="1"/>
      <name val="游ゴシック"/>
      <family val="3"/>
      <charset val="128"/>
      <scheme val="minor"/>
    </font>
    <font>
      <b/>
      <sz val="11"/>
      <name val="游ゴシック"/>
      <family val="3"/>
      <charset val="128"/>
      <scheme val="minor"/>
    </font>
    <font>
      <sz val="11"/>
      <color indexed="8"/>
      <name val="ＭＳ Ｐゴシック"/>
      <family val="3"/>
      <charset val="128"/>
    </font>
    <font>
      <b/>
      <sz val="12"/>
      <name val="游ゴシック"/>
      <family val="3"/>
      <charset val="128"/>
      <scheme val="minor"/>
    </font>
    <font>
      <sz val="10"/>
      <name val="ＭＳ 明朝"/>
      <family val="1"/>
      <charset val="128"/>
    </font>
    <font>
      <sz val="10.5"/>
      <name val="ＭＳ ゴシック"/>
      <family val="3"/>
      <charset val="128"/>
    </font>
    <font>
      <sz val="11"/>
      <color theme="2"/>
      <name val="游ゴシック"/>
      <family val="3"/>
      <charset val="128"/>
      <scheme val="minor"/>
    </font>
    <font>
      <sz val="11"/>
      <color theme="0" tint="-4.9989318521683403E-2"/>
      <name val="游ゴシック"/>
      <family val="3"/>
      <charset val="128"/>
      <scheme val="minor"/>
    </font>
    <font>
      <sz val="6"/>
      <name val="游ゴシック"/>
      <family val="3"/>
      <charset val="128"/>
      <scheme val="minor"/>
    </font>
    <font>
      <b/>
      <sz val="11"/>
      <color theme="0" tint="-4.9989318521683403E-2"/>
      <name val="游ゴシック"/>
      <family val="3"/>
      <charset val="128"/>
      <scheme val="minor"/>
    </font>
    <font>
      <sz val="10"/>
      <color theme="0" tint="-4.9989318521683403E-2"/>
      <name val="游ゴシック"/>
      <family val="3"/>
      <charset val="128"/>
      <scheme val="minor"/>
    </font>
    <font>
      <b/>
      <sz val="8"/>
      <name val="游ゴシック"/>
      <family val="3"/>
      <charset val="128"/>
      <scheme val="minor"/>
    </font>
    <font>
      <b/>
      <sz val="10"/>
      <color theme="0" tint="-4.9989318521683403E-2"/>
      <name val="游ゴシック"/>
      <family val="3"/>
      <charset val="128"/>
      <scheme val="minor"/>
    </font>
    <font>
      <sz val="10.5"/>
      <name val="游ゴシック"/>
      <family val="3"/>
      <charset val="128"/>
      <scheme val="minor"/>
    </font>
    <font>
      <sz val="10.5"/>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22"/>
      <color theme="1"/>
      <name val="游ゴシック"/>
      <family val="3"/>
      <charset val="128"/>
      <scheme val="minor"/>
    </font>
    <font>
      <sz val="6"/>
      <color theme="1"/>
      <name val="游ゴシック"/>
      <family val="3"/>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EF9D6"/>
        <bgColor indexed="64"/>
      </patternFill>
    </fill>
    <fill>
      <patternFill patternType="solid">
        <fgColor theme="7" tint="0.79998168889431442"/>
        <bgColor indexed="64"/>
      </patternFill>
    </fill>
    <fill>
      <patternFill patternType="solid">
        <fgColor rgb="FFF2F2F2"/>
        <bgColor indexed="64"/>
      </patternFill>
    </fill>
    <fill>
      <patternFill patternType="solid">
        <fgColor theme="6" tint="0.59999389629810485"/>
        <bgColor indexed="64"/>
      </patternFill>
    </fill>
    <fill>
      <patternFill patternType="solid">
        <fgColor theme="5" tint="0.7999816888943144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top/>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indexed="64"/>
      </top>
      <bottom style="thin">
        <color indexed="64"/>
      </bottom>
      <diagonal/>
    </border>
    <border diagonalUp="1">
      <left style="thin">
        <color indexed="64"/>
      </left>
      <right style="thin">
        <color auto="1"/>
      </right>
      <top style="thin">
        <color indexed="64"/>
      </top>
      <bottom style="thin">
        <color indexed="64"/>
      </bottom>
      <diagonal style="thin">
        <color indexed="64"/>
      </diagonal>
    </border>
    <border>
      <left/>
      <right style="thin">
        <color theme="0"/>
      </right>
      <top style="thin">
        <color theme="0"/>
      </top>
      <bottom/>
      <diagonal/>
    </border>
    <border>
      <left style="thin">
        <color theme="0" tint="-0.14996795556505021"/>
      </left>
      <right/>
      <top style="thin">
        <color indexed="64"/>
      </top>
      <bottom style="thin">
        <color indexed="64"/>
      </bottom>
      <diagonal/>
    </border>
    <border>
      <left style="thin">
        <color theme="0" tint="-0.14996795556505021"/>
      </left>
      <right/>
      <top/>
      <bottom/>
      <diagonal/>
    </border>
    <border>
      <left/>
      <right style="thin">
        <color theme="0"/>
      </right>
      <top/>
      <bottom style="thin">
        <color theme="0"/>
      </bottom>
      <diagonal/>
    </border>
    <border>
      <left style="thin">
        <color theme="0" tint="-0.14996795556505021"/>
      </left>
      <right style="thin">
        <color auto="1"/>
      </right>
      <top style="thin">
        <color indexed="64"/>
      </top>
      <bottom style="thin">
        <color indexed="64"/>
      </bottom>
      <diagonal/>
    </border>
    <border>
      <left/>
      <right style="hair">
        <color auto="1"/>
      </right>
      <top/>
      <bottom/>
      <diagonal/>
    </border>
    <border>
      <left style="thin">
        <color theme="0" tint="-0.14996795556505021"/>
      </left>
      <right style="thin">
        <color theme="0" tint="-0.14996795556505021"/>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diagonalUp="1">
      <left style="thin">
        <color theme="0"/>
      </left>
      <right/>
      <top/>
      <bottom/>
      <diagonal style="thin">
        <color auto="1"/>
      </diagonal>
    </border>
    <border diagonalUp="1">
      <left/>
      <right/>
      <top/>
      <bottom/>
      <diagonal style="thin">
        <color auto="1"/>
      </diagonal>
    </border>
    <border diagonalUp="1">
      <left style="thin">
        <color theme="0"/>
      </left>
      <right/>
      <top/>
      <bottom/>
      <diagonal style="thin">
        <color theme="1"/>
      </diagonal>
    </border>
    <border diagonalUp="1">
      <left/>
      <right/>
      <top/>
      <bottom/>
      <diagonal style="thin">
        <color theme="1"/>
      </diagonal>
    </border>
    <border diagonalUp="1">
      <left style="thin">
        <color indexed="64"/>
      </left>
      <right/>
      <top/>
      <bottom style="thin">
        <color indexed="64"/>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s>
  <cellStyleXfs count="6">
    <xf numFmtId="0" fontId="0" fillId="0" borderId="0">
      <alignment vertical="center"/>
    </xf>
    <xf numFmtId="0" fontId="2"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cellStyleXfs>
  <cellXfs count="313">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6" fillId="4" borderId="8" xfId="0" applyFont="1" applyFill="1" applyBorder="1" applyAlignment="1">
      <alignment horizontal="center" vertical="center" wrapText="1"/>
    </xf>
    <xf numFmtId="0" fontId="8" fillId="0" borderId="0" xfId="1" applyFont="1" applyAlignment="1" applyProtection="1">
      <alignment vertical="center" wrapText="1"/>
    </xf>
    <xf numFmtId="0" fontId="8" fillId="0" borderId="0" xfId="1" applyFont="1" applyProtection="1">
      <alignment vertical="center"/>
    </xf>
    <xf numFmtId="0" fontId="8" fillId="0" borderId="10" xfId="1" applyFont="1" applyFill="1" applyBorder="1" applyAlignment="1" applyProtection="1">
      <alignment horizontal="right" vertical="center" wrapText="1"/>
    </xf>
    <xf numFmtId="0" fontId="8" fillId="0" borderId="0" xfId="0" applyFont="1" applyAlignment="1" applyProtection="1">
      <alignment horizontal="center" vertical="center" wrapText="1"/>
      <protection locked="0"/>
    </xf>
    <xf numFmtId="38" fontId="8" fillId="0" borderId="0" xfId="4" applyFont="1" applyAlignment="1" applyProtection="1">
      <alignment horizontal="center" vertical="center" wrapText="1"/>
      <protection locked="0"/>
    </xf>
    <xf numFmtId="38" fontId="8" fillId="0" borderId="12" xfId="4" applyFont="1" applyBorder="1" applyAlignment="1" applyProtection="1">
      <alignment horizontal="center" vertical="center" wrapText="1"/>
      <protection locked="0"/>
    </xf>
    <xf numFmtId="38" fontId="8" fillId="0" borderId="0" xfId="4" applyFont="1" applyAlignment="1" applyProtection="1">
      <alignment vertical="center" wrapText="1"/>
      <protection locked="0"/>
    </xf>
    <xf numFmtId="38" fontId="8" fillId="6" borderId="0" xfId="4" applyFont="1" applyFill="1" applyAlignment="1" applyProtection="1">
      <alignment vertical="center" wrapText="1"/>
    </xf>
    <xf numFmtId="0" fontId="9" fillId="0" borderId="13" xfId="1" applyFont="1" applyFill="1" applyBorder="1" applyProtection="1">
      <alignment vertical="center"/>
    </xf>
    <xf numFmtId="38" fontId="8" fillId="0" borderId="12" xfId="4" applyFont="1" applyFill="1" applyBorder="1" applyAlignment="1" applyProtection="1">
      <alignment horizontal="center" vertical="center" wrapText="1"/>
      <protection locked="0"/>
    </xf>
    <xf numFmtId="0" fontId="10" fillId="3" borderId="13" xfId="0" applyFont="1" applyFill="1" applyBorder="1" applyProtection="1">
      <alignment vertical="center"/>
    </xf>
    <xf numFmtId="0" fontId="9" fillId="4" borderId="0" xfId="0" applyFont="1" applyFill="1" applyAlignment="1" applyProtection="1">
      <alignment horizontal="center" vertical="center" wrapText="1"/>
    </xf>
    <xf numFmtId="0" fontId="9" fillId="4" borderId="12" xfId="0" applyFont="1" applyFill="1" applyBorder="1" applyAlignment="1" applyProtection="1">
      <alignment horizontal="center" vertical="center" wrapText="1"/>
    </xf>
    <xf numFmtId="176" fontId="11" fillId="4" borderId="0" xfId="0" applyNumberFormat="1" applyFont="1" applyFill="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8" fillId="4" borderId="14" xfId="0" applyNumberFormat="1" applyFont="1" applyFill="1" applyBorder="1" applyAlignment="1" applyProtection="1">
      <alignment vertical="center" wrapText="1"/>
    </xf>
    <xf numFmtId="0" fontId="8" fillId="4" borderId="0" xfId="0" applyNumberFormat="1" applyFont="1" applyFill="1" applyBorder="1" applyAlignment="1" applyProtection="1">
      <alignment horizontal="right" vertical="center" wrapText="1"/>
    </xf>
    <xf numFmtId="0" fontId="12" fillId="0" borderId="0" xfId="0" applyFont="1">
      <alignment vertical="center"/>
    </xf>
    <xf numFmtId="0" fontId="2" fillId="0" borderId="0" xfId="0" applyFont="1" applyAlignment="1">
      <alignment vertical="center" textRotation="255"/>
    </xf>
    <xf numFmtId="0" fontId="10" fillId="0" borderId="0" xfId="1" applyFont="1" applyAlignment="1" applyProtection="1">
      <alignment horizontal="left" vertical="center" wrapText="1"/>
      <protection locked="0"/>
    </xf>
    <xf numFmtId="0" fontId="10" fillId="0" borderId="21" xfId="1" applyFont="1" applyBorder="1" applyAlignment="1" applyProtection="1">
      <alignment horizontal="center" vertical="center" wrapText="1"/>
      <protection locked="0"/>
    </xf>
    <xf numFmtId="0" fontId="10" fillId="0" borderId="12" xfId="1" applyFont="1" applyBorder="1" applyAlignment="1" applyProtection="1">
      <alignment horizontal="center" vertical="center" wrapText="1"/>
      <protection locked="0"/>
    </xf>
    <xf numFmtId="38" fontId="10" fillId="0" borderId="0" xfId="4" applyFont="1" applyFill="1" applyBorder="1" applyAlignment="1" applyProtection="1">
      <alignment horizontal="right" vertical="center"/>
      <protection locked="0"/>
    </xf>
    <xf numFmtId="38" fontId="10" fillId="7" borderId="0" xfId="4" applyFont="1" applyFill="1" applyBorder="1" applyAlignment="1" applyProtection="1">
      <alignment horizontal="right" vertical="center"/>
      <protection locked="0"/>
    </xf>
    <xf numFmtId="0" fontId="13" fillId="0" borderId="0" xfId="1" applyFont="1" applyProtection="1">
      <alignment vertical="center"/>
      <protection locked="0"/>
    </xf>
    <xf numFmtId="178" fontId="10" fillId="4" borderId="0" xfId="1" applyNumberFormat="1" applyFont="1" applyFill="1" applyAlignment="1" applyProtection="1">
      <alignment horizontal="center" vertical="center"/>
      <protection locked="0"/>
    </xf>
    <xf numFmtId="0" fontId="10" fillId="4" borderId="0" xfId="0" applyFont="1" applyFill="1" applyAlignment="1">
      <alignment horizontal="center" vertical="center"/>
    </xf>
    <xf numFmtId="0" fontId="10" fillId="4" borderId="22" xfId="0" applyFont="1" applyFill="1" applyBorder="1" applyAlignment="1">
      <alignment horizontal="center" vertical="center"/>
    </xf>
    <xf numFmtId="0" fontId="10" fillId="4" borderId="22" xfId="0" applyFont="1" applyFill="1" applyBorder="1" applyAlignment="1">
      <alignment horizontal="center" vertical="center" wrapText="1"/>
    </xf>
    <xf numFmtId="0" fontId="10" fillId="4" borderId="0" xfId="0" applyFont="1" applyFill="1" applyAlignment="1">
      <alignment horizontal="right" vertical="center"/>
    </xf>
    <xf numFmtId="38" fontId="10" fillId="4" borderId="0" xfId="0" applyNumberFormat="1" applyFont="1" applyFill="1" applyAlignment="1">
      <alignment horizontal="right" vertical="center"/>
    </xf>
    <xf numFmtId="38" fontId="11" fillId="6" borderId="0" xfId="4" applyFont="1" applyFill="1" applyAlignment="1" applyProtection="1">
      <alignment vertical="center" wrapText="1"/>
    </xf>
    <xf numFmtId="0" fontId="8" fillId="4" borderId="0" xfId="0" applyFont="1" applyFill="1" applyAlignment="1" applyProtection="1">
      <alignment horizontal="center" vertical="center" wrapText="1"/>
    </xf>
    <xf numFmtId="178" fontId="11" fillId="4" borderId="0" xfId="0" applyNumberFormat="1" applyFont="1" applyFill="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38" fontId="15" fillId="4" borderId="0" xfId="0" applyNumberFormat="1" applyFont="1" applyFill="1" applyBorder="1" applyAlignment="1" applyProtection="1">
      <alignment vertical="center" wrapText="1"/>
    </xf>
    <xf numFmtId="0" fontId="13" fillId="0" borderId="0" xfId="1" applyFont="1" applyProtection="1">
      <alignment vertical="center"/>
    </xf>
    <xf numFmtId="0" fontId="10" fillId="0" borderId="0" xfId="1" applyFont="1" applyProtection="1">
      <alignment vertical="center"/>
    </xf>
    <xf numFmtId="0" fontId="10" fillId="0" borderId="0" xfId="1" applyFont="1" applyFill="1" applyProtection="1">
      <alignment vertical="center"/>
    </xf>
    <xf numFmtId="0" fontId="10" fillId="0" borderId="0" xfId="1" applyFont="1" applyAlignment="1" applyProtection="1">
      <alignment horizontal="left" vertical="center" wrapText="1"/>
    </xf>
    <xf numFmtId="0" fontId="10" fillId="0" borderId="0" xfId="0" applyFont="1" applyAlignment="1" applyProtection="1">
      <alignment horizontal="center" vertical="center" wrapText="1"/>
      <protection locked="0"/>
    </xf>
    <xf numFmtId="38" fontId="10" fillId="0" borderId="0" xfId="4" applyFont="1" applyAlignment="1" applyProtection="1">
      <alignment horizontal="center" vertical="center"/>
      <protection locked="0"/>
    </xf>
    <xf numFmtId="38" fontId="10" fillId="6" borderId="0" xfId="4" applyFont="1" applyFill="1" applyProtection="1">
      <alignment vertical="center"/>
    </xf>
    <xf numFmtId="0" fontId="13" fillId="3" borderId="13" xfId="1" applyFont="1" applyFill="1" applyBorder="1" applyProtection="1">
      <alignment vertical="center"/>
    </xf>
    <xf numFmtId="0" fontId="10" fillId="4" borderId="1" xfId="0" applyNumberFormat="1" applyFont="1" applyFill="1" applyBorder="1" applyAlignment="1" applyProtection="1">
      <alignment horizontal="center" vertical="center"/>
    </xf>
    <xf numFmtId="0" fontId="10" fillId="4" borderId="14" xfId="0" applyNumberFormat="1" applyFont="1" applyFill="1" applyBorder="1" applyAlignment="1" applyProtection="1">
      <alignment vertical="center"/>
    </xf>
    <xf numFmtId="38" fontId="13" fillId="4" borderId="7" xfId="0" applyNumberFormat="1" applyFont="1" applyFill="1" applyBorder="1" applyAlignment="1" applyProtection="1">
      <alignment vertical="center"/>
    </xf>
    <xf numFmtId="38" fontId="13" fillId="4" borderId="0" xfId="0" applyNumberFormat="1" applyFont="1" applyFill="1" applyBorder="1" applyAlignment="1" applyProtection="1">
      <alignment vertical="center"/>
    </xf>
    <xf numFmtId="0" fontId="13" fillId="0" borderId="0" xfId="1" applyFont="1" applyAlignment="1" applyProtection="1">
      <alignment vertical="center" wrapText="1"/>
    </xf>
    <xf numFmtId="0" fontId="10" fillId="0" borderId="0" xfId="1" applyFont="1" applyFill="1" applyBorder="1" applyAlignment="1" applyProtection="1">
      <alignment horizontal="right"/>
    </xf>
    <xf numFmtId="14" fontId="13" fillId="0" borderId="0" xfId="1" applyNumberFormat="1" applyFont="1" applyAlignment="1" applyProtection="1">
      <alignment vertical="center"/>
    </xf>
    <xf numFmtId="178" fontId="15" fillId="4" borderId="0" xfId="0" applyNumberFormat="1" applyFont="1" applyFill="1" applyAlignment="1" applyProtection="1">
      <alignment horizontal="center" vertical="center" wrapText="1"/>
    </xf>
    <xf numFmtId="0" fontId="9" fillId="4" borderId="14" xfId="0" applyNumberFormat="1" applyFont="1" applyFill="1" applyBorder="1" applyAlignment="1" applyProtection="1">
      <alignment vertical="center" wrapText="1"/>
    </xf>
    <xf numFmtId="0" fontId="9" fillId="4" borderId="0" xfId="0" applyNumberFormat="1" applyFont="1" applyFill="1" applyBorder="1" applyAlignment="1" applyProtection="1">
      <alignment horizontal="right" vertical="center" wrapText="1"/>
    </xf>
    <xf numFmtId="0" fontId="13" fillId="4" borderId="0" xfId="0" applyFont="1" applyFill="1" applyAlignment="1" applyProtection="1">
      <alignment horizontal="center" vertical="center" wrapText="1"/>
    </xf>
    <xf numFmtId="0" fontId="13" fillId="4" borderId="0" xfId="1" applyFont="1" applyFill="1" applyAlignment="1" applyProtection="1">
      <alignment horizontal="center" vertical="center" wrapText="1"/>
    </xf>
    <xf numFmtId="38" fontId="13" fillId="4" borderId="20" xfId="0" applyNumberFormat="1" applyFont="1" applyFill="1" applyBorder="1" applyAlignment="1" applyProtection="1">
      <alignment horizontal="right" vertical="center"/>
    </xf>
    <xf numFmtId="14" fontId="13" fillId="0" borderId="0" xfId="1" applyNumberFormat="1" applyFont="1" applyProtection="1">
      <alignment vertical="center"/>
    </xf>
    <xf numFmtId="0" fontId="13" fillId="4" borderId="8" xfId="0" applyFont="1" applyFill="1" applyBorder="1" applyAlignment="1">
      <alignment horizontal="center" vertical="center" wrapText="1"/>
    </xf>
    <xf numFmtId="0" fontId="13" fillId="4" borderId="8" xfId="1" applyNumberFormat="1" applyFont="1" applyFill="1" applyBorder="1" applyAlignment="1">
      <alignment horizontal="center" vertical="center" wrapText="1"/>
    </xf>
    <xf numFmtId="0" fontId="10" fillId="0" borderId="8" xfId="0" applyFont="1" applyBorder="1" applyAlignment="1">
      <alignment horizontal="center" vertical="center" wrapText="1"/>
    </xf>
    <xf numFmtId="38" fontId="10" fillId="0" borderId="8" xfId="4" applyNumberFormat="1" applyFont="1" applyBorder="1" applyAlignment="1">
      <alignment horizontal="center" vertical="center"/>
    </xf>
    <xf numFmtId="38" fontId="10" fillId="6" borderId="8" xfId="4" applyNumberFormat="1" applyFont="1" applyFill="1" applyBorder="1">
      <alignment vertical="center"/>
    </xf>
    <xf numFmtId="0" fontId="13" fillId="4" borderId="1" xfId="1" applyNumberFormat="1" applyFont="1" applyFill="1" applyBorder="1" applyAlignment="1">
      <alignment horizontal="center" vertical="center" wrapText="1"/>
    </xf>
    <xf numFmtId="38" fontId="10" fillId="6" borderId="1" xfId="4" applyNumberFormat="1" applyFont="1" applyFill="1" applyBorder="1">
      <alignment vertical="center"/>
    </xf>
    <xf numFmtId="38" fontId="13" fillId="4" borderId="1" xfId="0" applyNumberFormat="1" applyFont="1" applyFill="1" applyBorder="1" applyAlignment="1">
      <alignment vertical="center"/>
    </xf>
    <xf numFmtId="0" fontId="0" fillId="0" borderId="0" xfId="0" applyProtection="1">
      <alignment vertical="center"/>
    </xf>
    <xf numFmtId="180" fontId="13" fillId="4" borderId="0" xfId="0" applyNumberFormat="1" applyFont="1" applyFill="1" applyAlignment="1" applyProtection="1">
      <alignment horizontal="center" vertical="center"/>
    </xf>
    <xf numFmtId="181" fontId="13" fillId="4" borderId="8" xfId="0" applyNumberFormat="1" applyFont="1" applyFill="1" applyBorder="1" applyAlignment="1">
      <alignment horizontal="center" vertical="center"/>
    </xf>
    <xf numFmtId="0" fontId="10" fillId="3" borderId="0" xfId="1" applyFont="1" applyFill="1" applyBorder="1" applyAlignment="1" applyProtection="1">
      <alignment horizontal="left" vertical="center" wrapText="1"/>
    </xf>
    <xf numFmtId="0" fontId="13" fillId="3" borderId="0" xfId="1" applyFont="1" applyFill="1" applyBorder="1" applyProtection="1">
      <alignment vertical="center"/>
    </xf>
    <xf numFmtId="0" fontId="10" fillId="3" borderId="0" xfId="0" applyFont="1" applyFill="1" applyBorder="1" applyProtection="1">
      <alignment vertical="center"/>
    </xf>
    <xf numFmtId="38" fontId="13" fillId="4" borderId="3" xfId="0" applyNumberFormat="1" applyFont="1" applyFill="1" applyBorder="1" applyAlignment="1">
      <alignment horizontal="right" vertical="center"/>
    </xf>
    <xf numFmtId="0" fontId="18" fillId="3" borderId="13" xfId="1" applyFont="1" applyFill="1" applyBorder="1" applyAlignment="1" applyProtection="1">
      <alignment horizontal="left" vertical="center" wrapText="1"/>
    </xf>
    <xf numFmtId="38" fontId="10" fillId="6" borderId="8" xfId="4" applyNumberFormat="1" applyFont="1" applyFill="1" applyBorder="1" applyAlignment="1">
      <alignment horizontal="center" vertical="center"/>
    </xf>
    <xf numFmtId="0" fontId="10" fillId="4" borderId="1" xfId="0" applyNumberFormat="1" applyFont="1" applyFill="1" applyBorder="1" applyAlignment="1">
      <alignment horizontal="center" vertical="center"/>
    </xf>
    <xf numFmtId="38" fontId="13" fillId="4" borderId="3" xfId="0" applyNumberFormat="1" applyFont="1" applyFill="1" applyBorder="1" applyAlignment="1">
      <alignment vertical="center"/>
    </xf>
    <xf numFmtId="0" fontId="10" fillId="0" borderId="11" xfId="0" applyFont="1" applyBorder="1" applyAlignment="1">
      <alignment horizontal="center" vertical="center" wrapText="1"/>
    </xf>
    <xf numFmtId="38" fontId="10" fillId="6" borderId="11" xfId="4" applyNumberFormat="1" applyFont="1" applyFill="1" applyBorder="1" applyAlignment="1">
      <alignment horizontal="center" vertical="center"/>
    </xf>
    <xf numFmtId="38" fontId="10" fillId="0" borderId="11" xfId="4" applyNumberFormat="1" applyFont="1" applyBorder="1" applyAlignment="1">
      <alignment horizontal="center" vertical="center"/>
    </xf>
    <xf numFmtId="0" fontId="10" fillId="4" borderId="1" xfId="0" applyNumberFormat="1" applyFont="1" applyFill="1" applyBorder="1" applyAlignment="1">
      <alignment vertical="center"/>
    </xf>
    <xf numFmtId="0" fontId="10" fillId="4" borderId="2" xfId="0" applyNumberFormat="1" applyFont="1" applyFill="1" applyBorder="1" applyAlignment="1">
      <alignment vertical="center"/>
    </xf>
    <xf numFmtId="38" fontId="13" fillId="4" borderId="2" xfId="0" applyNumberFormat="1" applyFont="1" applyFill="1" applyBorder="1" applyAlignment="1">
      <alignment horizontal="right" vertical="center"/>
    </xf>
    <xf numFmtId="179" fontId="17" fillId="0" borderId="24" xfId="1" applyNumberFormat="1" applyFont="1" applyBorder="1" applyAlignment="1" applyProtection="1">
      <alignment horizontal="center" vertical="center"/>
    </xf>
    <xf numFmtId="179" fontId="17" fillId="0" borderId="24" xfId="1" applyNumberFormat="1" applyFont="1" applyFill="1" applyBorder="1" applyAlignment="1" applyProtection="1">
      <alignment horizontal="center" vertical="center"/>
    </xf>
    <xf numFmtId="179" fontId="17" fillId="0" borderId="25" xfId="1" applyNumberFormat="1" applyFont="1" applyFill="1" applyBorder="1" applyAlignment="1" applyProtection="1">
      <alignment horizontal="center" vertical="center"/>
    </xf>
    <xf numFmtId="0" fontId="16" fillId="0" borderId="26" xfId="1" applyFont="1" applyBorder="1" applyAlignment="1" applyProtection="1">
      <alignment horizontal="center" vertical="center"/>
    </xf>
    <xf numFmtId="0" fontId="16" fillId="0" borderId="27" xfId="1" applyFont="1" applyBorder="1" applyAlignment="1" applyProtection="1">
      <alignment horizontal="center" vertical="center"/>
    </xf>
    <xf numFmtId="0" fontId="16" fillId="0" borderId="28" xfId="1" applyFont="1" applyBorder="1" applyAlignment="1" applyProtection="1">
      <alignment horizontal="center" vertical="center"/>
    </xf>
    <xf numFmtId="0" fontId="16" fillId="0" borderId="29" xfId="1" applyFont="1" applyBorder="1" applyAlignment="1" applyProtection="1">
      <alignment horizontal="center" vertical="center"/>
    </xf>
    <xf numFmtId="38" fontId="0" fillId="5" borderId="8" xfId="4" applyFont="1" applyFill="1" applyBorder="1">
      <alignment vertical="center"/>
    </xf>
    <xf numFmtId="38" fontId="0" fillId="0" borderId="8" xfId="4" applyFont="1" applyFill="1" applyBorder="1">
      <alignment vertical="center"/>
    </xf>
    <xf numFmtId="38" fontId="0" fillId="4" borderId="8" xfId="4" applyFont="1" applyFill="1" applyBorder="1">
      <alignment vertical="center"/>
    </xf>
    <xf numFmtId="0" fontId="19" fillId="3" borderId="13" xfId="0" applyFont="1" applyFill="1" applyBorder="1" applyAlignment="1" applyProtection="1">
      <alignment horizontal="center" vertical="center" wrapText="1"/>
    </xf>
    <xf numFmtId="0" fontId="12" fillId="0" borderId="0" xfId="0" applyFont="1" applyProtection="1">
      <alignment vertical="center"/>
      <protection locked="0"/>
    </xf>
    <xf numFmtId="0" fontId="6" fillId="4" borderId="8"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8" fillId="0" borderId="0" xfId="1" applyFont="1" applyAlignment="1" applyProtection="1">
      <alignment horizontal="left" vertical="center" wrapText="1"/>
    </xf>
    <xf numFmtId="0" fontId="10" fillId="0" borderId="0" xfId="1" applyFont="1" applyAlignment="1" applyProtection="1">
      <alignment vertical="center" wrapText="1"/>
    </xf>
    <xf numFmtId="0" fontId="5" fillId="0" borderId="0" xfId="0" applyFont="1">
      <alignment vertical="center"/>
    </xf>
    <xf numFmtId="0" fontId="6" fillId="0" borderId="0" xfId="0" applyFont="1">
      <alignment vertical="center"/>
    </xf>
    <xf numFmtId="38" fontId="6" fillId="0" borderId="8" xfId="4" applyFont="1" applyFill="1" applyBorder="1" applyAlignment="1">
      <alignment vertical="center" wrapText="1"/>
    </xf>
    <xf numFmtId="0" fontId="9" fillId="0" borderId="0" xfId="1" applyFont="1" applyAlignment="1" applyProtection="1">
      <alignment vertical="center" wrapText="1"/>
    </xf>
    <xf numFmtId="0" fontId="8" fillId="0" borderId="0" xfId="0" applyFont="1" applyProtection="1">
      <alignment vertical="center"/>
    </xf>
    <xf numFmtId="38" fontId="8" fillId="4" borderId="0" xfId="0" applyNumberFormat="1" applyFont="1" applyFill="1" applyBorder="1" applyAlignment="1" applyProtection="1">
      <alignment horizontal="right" vertical="center" wrapText="1"/>
    </xf>
    <xf numFmtId="0" fontId="8" fillId="0" borderId="0" xfId="0" applyFont="1" applyAlignment="1" applyProtection="1">
      <alignment horizontal="center" vertical="center"/>
    </xf>
    <xf numFmtId="38" fontId="8" fillId="4" borderId="0" xfId="0" applyNumberFormat="1" applyFont="1" applyFill="1" applyBorder="1" applyAlignment="1" applyProtection="1">
      <alignment vertical="center" wrapText="1"/>
    </xf>
    <xf numFmtId="0" fontId="10" fillId="4" borderId="13" xfId="0" applyFont="1" applyFill="1" applyBorder="1" applyProtection="1">
      <alignment vertical="center"/>
    </xf>
    <xf numFmtId="0" fontId="10" fillId="4" borderId="31" xfId="0" applyFont="1" applyFill="1" applyBorder="1" applyProtection="1">
      <alignment vertical="center"/>
    </xf>
    <xf numFmtId="0" fontId="10" fillId="4" borderId="32" xfId="0" applyFont="1" applyFill="1" applyBorder="1" applyProtection="1">
      <alignment vertical="center"/>
    </xf>
    <xf numFmtId="0" fontId="10" fillId="0" borderId="0" xfId="0" applyFont="1" applyProtection="1">
      <alignment vertical="center"/>
    </xf>
    <xf numFmtId="0" fontId="10" fillId="4" borderId="33" xfId="0" applyFont="1" applyFill="1" applyBorder="1" applyProtection="1">
      <alignment vertical="center"/>
    </xf>
    <xf numFmtId="0" fontId="10" fillId="4" borderId="34" xfId="0" applyFont="1" applyFill="1" applyBorder="1" applyProtection="1">
      <alignment vertical="center"/>
    </xf>
    <xf numFmtId="0" fontId="21" fillId="3" borderId="13" xfId="0" applyFont="1" applyFill="1" applyBorder="1" applyAlignment="1" applyProtection="1">
      <alignment horizontal="center" vertical="center" wrapText="1"/>
    </xf>
    <xf numFmtId="0" fontId="9" fillId="4" borderId="0" xfId="1" applyFont="1" applyFill="1" applyAlignment="1" applyProtection="1">
      <alignment horizontal="center" vertical="center" wrapText="1"/>
    </xf>
    <xf numFmtId="0" fontId="9" fillId="4" borderId="0" xfId="1" applyFont="1" applyFill="1" applyAlignment="1" applyProtection="1">
      <alignment horizontal="center" vertical="center" wrapText="1" shrinkToFit="1"/>
    </xf>
    <xf numFmtId="0" fontId="9" fillId="4" borderId="12" xfId="1" applyFont="1" applyFill="1" applyBorder="1" applyAlignment="1" applyProtection="1">
      <alignment horizontal="center" vertical="center" wrapText="1" shrinkToFit="1"/>
    </xf>
    <xf numFmtId="0" fontId="22" fillId="3" borderId="16" xfId="1" applyFont="1" applyFill="1" applyBorder="1" applyAlignment="1" applyProtection="1">
      <alignment horizontal="left" vertical="center" wrapText="1"/>
    </xf>
    <xf numFmtId="0" fontId="8" fillId="0" borderId="0" xfId="1" applyFont="1" applyFill="1" applyBorder="1" applyAlignment="1" applyProtection="1">
      <alignment horizontal="right" vertical="center" wrapText="1"/>
    </xf>
    <xf numFmtId="0" fontId="24" fillId="3" borderId="16" xfId="1" applyFont="1" applyFill="1" applyBorder="1" applyAlignment="1" applyProtection="1">
      <alignment horizontal="left" vertical="center" wrapText="1"/>
    </xf>
    <xf numFmtId="177" fontId="11" fillId="4" borderId="0" xfId="0" applyNumberFormat="1" applyFont="1" applyFill="1" applyAlignment="1" applyProtection="1">
      <alignment horizontal="center" vertical="center"/>
    </xf>
    <xf numFmtId="0" fontId="8" fillId="0" borderId="0" xfId="0" applyFont="1" applyAlignment="1" applyProtection="1">
      <alignment horizontal="center" vertical="center" wrapText="1" shrinkToFit="1"/>
      <protection locked="0"/>
    </xf>
    <xf numFmtId="0" fontId="8" fillId="0" borderId="0" xfId="0" applyFont="1" applyAlignment="1" applyProtection="1">
      <alignment horizontal="center" vertical="center" textRotation="255" wrapText="1"/>
      <protection locked="0"/>
    </xf>
    <xf numFmtId="38" fontId="8" fillId="0" borderId="0" xfId="4" applyFont="1" applyAlignment="1" applyProtection="1">
      <alignment horizontal="right" vertical="center" wrapText="1"/>
      <protection locked="0"/>
    </xf>
    <xf numFmtId="38" fontId="8" fillId="0" borderId="10" xfId="4" applyFont="1" applyBorder="1" applyAlignment="1" applyProtection="1">
      <alignment vertical="center" wrapText="1"/>
      <protection locked="0"/>
    </xf>
    <xf numFmtId="0" fontId="11" fillId="4" borderId="1" xfId="0" applyNumberFormat="1" applyFont="1" applyFill="1" applyBorder="1" applyAlignment="1" applyProtection="1">
      <alignment horizontal="center" vertical="center"/>
    </xf>
    <xf numFmtId="0" fontId="8" fillId="4" borderId="14" xfId="0" applyNumberFormat="1" applyFont="1" applyFill="1" applyBorder="1" applyAlignment="1" applyProtection="1">
      <alignment vertical="center" textRotation="255" wrapText="1"/>
    </xf>
    <xf numFmtId="0" fontId="8" fillId="4" borderId="17" xfId="0" applyNumberFormat="1" applyFont="1" applyFill="1" applyBorder="1" applyAlignment="1" applyProtection="1">
      <alignment vertical="center" wrapText="1"/>
    </xf>
    <xf numFmtId="38" fontId="8" fillId="4" borderId="18" xfId="0" applyNumberFormat="1" applyFont="1" applyFill="1" applyBorder="1" applyAlignment="1" applyProtection="1">
      <alignment horizontal="right" vertical="center" wrapText="1"/>
    </xf>
    <xf numFmtId="38" fontId="9" fillId="4" borderId="0" xfId="0" applyNumberFormat="1" applyFont="1" applyFill="1" applyBorder="1" applyAlignment="1" applyProtection="1">
      <alignment vertical="center" wrapText="1"/>
    </xf>
    <xf numFmtId="0" fontId="10" fillId="3" borderId="19" xfId="0" applyFont="1" applyFill="1" applyBorder="1" applyProtection="1">
      <alignment vertical="center"/>
    </xf>
    <xf numFmtId="0" fontId="13" fillId="0" borderId="0" xfId="1" applyFont="1" applyAlignment="1" applyProtection="1">
      <alignment vertical="center"/>
    </xf>
    <xf numFmtId="0" fontId="8" fillId="0" borderId="0" xfId="2" applyFont="1" applyProtection="1">
      <alignment vertical="center"/>
    </xf>
    <xf numFmtId="0" fontId="8" fillId="0" borderId="0" xfId="2" applyFont="1" applyFill="1" applyBorder="1" applyAlignment="1" applyProtection="1">
      <alignment vertical="center"/>
    </xf>
    <xf numFmtId="0" fontId="25" fillId="0" borderId="0" xfId="1" applyFont="1" applyFill="1" applyBorder="1" applyAlignment="1">
      <alignment vertical="top" wrapText="1"/>
    </xf>
    <xf numFmtId="0" fontId="25" fillId="0" borderId="0" xfId="1" applyFont="1" applyAlignment="1" applyProtection="1">
      <alignment vertical="center"/>
    </xf>
    <xf numFmtId="0" fontId="8" fillId="0" borderId="0" xfId="2" applyNumberFormat="1" applyFont="1" applyFill="1" applyBorder="1" applyAlignment="1" applyProtection="1">
      <alignment horizontal="right" vertical="center"/>
    </xf>
    <xf numFmtId="0" fontId="8" fillId="0" borderId="0" xfId="2" applyNumberFormat="1" applyFont="1" applyFill="1" applyBorder="1" applyAlignment="1" applyProtection="1">
      <alignment vertical="center"/>
    </xf>
    <xf numFmtId="0" fontId="8" fillId="0" borderId="0" xfId="2" applyNumberFormat="1" applyFont="1" applyFill="1" applyBorder="1" applyAlignment="1" applyProtection="1">
      <alignment horizontal="center" vertical="center"/>
    </xf>
    <xf numFmtId="0" fontId="15" fillId="0" borderId="0" xfId="1" applyFont="1" applyFill="1" applyBorder="1" applyAlignment="1">
      <alignment vertical="center" wrapText="1"/>
    </xf>
    <xf numFmtId="0" fontId="8" fillId="0" borderId="0" xfId="2" applyFont="1" applyProtection="1">
      <alignment vertical="center"/>
      <protection locked="0"/>
    </xf>
    <xf numFmtId="0" fontId="25" fillId="0" borderId="8" xfId="1" applyFont="1" applyFill="1" applyBorder="1" applyAlignment="1" applyProtection="1">
      <alignment horizontal="center" vertical="center" shrinkToFit="1"/>
      <protection locked="0"/>
    </xf>
    <xf numFmtId="0" fontId="26" fillId="0" borderId="0" xfId="1" applyFont="1" applyFill="1" applyBorder="1" applyAlignment="1">
      <alignment vertical="top" wrapText="1"/>
    </xf>
    <xf numFmtId="0" fontId="25" fillId="0" borderId="30" xfId="1" applyFont="1" applyFill="1" applyBorder="1" applyAlignment="1" applyProtection="1">
      <alignment vertical="center" wrapText="1"/>
    </xf>
    <xf numFmtId="0" fontId="8" fillId="0" borderId="0" xfId="2" applyFont="1" applyFill="1" applyProtection="1">
      <alignment vertical="center"/>
    </xf>
    <xf numFmtId="0" fontId="26" fillId="0" borderId="0" xfId="1" applyFont="1" applyFill="1" applyBorder="1" applyAlignment="1">
      <alignment horizontal="left" vertical="top" wrapText="1"/>
    </xf>
    <xf numFmtId="0" fontId="25" fillId="0" borderId="0" xfId="1" applyFont="1" applyFill="1" applyBorder="1" applyAlignment="1">
      <alignment vertical="center" wrapText="1"/>
    </xf>
    <xf numFmtId="0" fontId="2" fillId="0" borderId="0" xfId="0" applyFont="1" applyBorder="1">
      <alignment vertical="center"/>
    </xf>
    <xf numFmtId="0" fontId="11" fillId="0" borderId="0" xfId="1" applyFont="1" applyAlignment="1" applyProtection="1">
      <alignment horizontal="center" vertical="center"/>
    </xf>
    <xf numFmtId="0" fontId="29" fillId="0" borderId="0" xfId="1" applyFont="1" applyFill="1" applyBorder="1" applyAlignment="1" applyProtection="1">
      <alignment vertical="center"/>
    </xf>
    <xf numFmtId="0" fontId="15" fillId="0" borderId="0" xfId="1" applyFont="1" applyFill="1" applyBorder="1" applyAlignment="1" applyProtection="1">
      <alignment vertical="center"/>
    </xf>
    <xf numFmtId="0" fontId="15" fillId="0" borderId="0" xfId="2" applyFont="1" applyAlignment="1" applyProtection="1">
      <alignment vertical="center"/>
    </xf>
    <xf numFmtId="0" fontId="9" fillId="0" borderId="0" xfId="2" applyFont="1" applyAlignment="1" applyProtection="1">
      <alignment vertical="center"/>
    </xf>
    <xf numFmtId="0" fontId="8" fillId="0" borderId="0" xfId="2" applyFont="1" applyAlignment="1" applyProtection="1">
      <alignment vertical="center"/>
    </xf>
    <xf numFmtId="0" fontId="29" fillId="0" borderId="0" xfId="2" applyFont="1" applyFill="1" applyBorder="1" applyAlignment="1" applyProtection="1">
      <alignment horizontal="left" vertical="center" wrapText="1"/>
    </xf>
    <xf numFmtId="0" fontId="2" fillId="0" borderId="0" xfId="0" applyFont="1" applyProtection="1">
      <alignment vertical="center"/>
      <protection locked="0"/>
    </xf>
    <xf numFmtId="0" fontId="11" fillId="0" borderId="0" xfId="2" applyFont="1" applyFill="1" applyBorder="1" applyAlignment="1" applyProtection="1">
      <alignment vertical="center" wrapText="1"/>
    </xf>
    <xf numFmtId="0" fontId="11" fillId="2" borderId="8" xfId="2" applyFont="1" applyFill="1" applyBorder="1" applyAlignment="1" applyProtection="1">
      <alignment horizontal="center" vertical="center"/>
    </xf>
    <xf numFmtId="0" fontId="15" fillId="0" borderId="0" xfId="2" applyFont="1" applyBorder="1" applyAlignment="1" applyProtection="1">
      <alignment vertical="center"/>
    </xf>
    <xf numFmtId="38" fontId="11" fillId="0" borderId="0" xfId="4" applyFont="1" applyFill="1" applyBorder="1" applyAlignment="1" applyProtection="1">
      <alignment vertical="center"/>
    </xf>
    <xf numFmtId="0" fontId="29" fillId="0" borderId="0" xfId="1" applyFont="1" applyFill="1" applyBorder="1" applyAlignment="1" applyProtection="1">
      <alignment vertical="center" wrapText="1"/>
    </xf>
    <xf numFmtId="0" fontId="13" fillId="0" borderId="0" xfId="1" applyFont="1" applyFill="1" applyBorder="1" applyAlignment="1" applyProtection="1">
      <alignment vertical="center"/>
    </xf>
    <xf numFmtId="0" fontId="29" fillId="0" borderId="0" xfId="2" applyFont="1" applyFill="1" applyBorder="1" applyAlignment="1" applyProtection="1">
      <alignment vertical="center" wrapText="1"/>
    </xf>
    <xf numFmtId="0" fontId="13" fillId="0" borderId="0" xfId="1" applyFont="1" applyFill="1" applyBorder="1" applyAlignment="1" applyProtection="1">
      <alignment vertical="top"/>
    </xf>
    <xf numFmtId="0" fontId="12" fillId="0" borderId="0" xfId="2" applyFont="1" applyBorder="1" applyAlignment="1" applyProtection="1">
      <alignment vertical="center"/>
    </xf>
    <xf numFmtId="0" fontId="11" fillId="0" borderId="0" xfId="2" applyFont="1" applyFill="1" applyBorder="1" applyAlignment="1" applyProtection="1">
      <alignment horizontal="center" vertical="center"/>
    </xf>
    <xf numFmtId="0" fontId="31" fillId="0" borderId="0" xfId="1" applyFont="1" applyFill="1" applyBorder="1" applyAlignment="1" applyProtection="1">
      <alignment horizontal="center" vertical="center"/>
    </xf>
    <xf numFmtId="0" fontId="15" fillId="0" borderId="0" xfId="1" applyFont="1" applyFill="1" applyBorder="1" applyAlignment="1" applyProtection="1">
      <alignment vertical="top"/>
    </xf>
    <xf numFmtId="0" fontId="8" fillId="0" borderId="0" xfId="1" applyFont="1" applyFill="1" applyBorder="1" applyAlignment="1" applyProtection="1">
      <alignment vertical="center"/>
    </xf>
    <xf numFmtId="0" fontId="28" fillId="0" borderId="0" xfId="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center" vertical="center"/>
    </xf>
    <xf numFmtId="0" fontId="29" fillId="0" borderId="0" xfId="1" applyFont="1" applyFill="1" applyBorder="1" applyAlignment="1" applyProtection="1">
      <alignment vertical="center" wrapText="1" shrinkToFit="1"/>
    </xf>
    <xf numFmtId="49" fontId="2" fillId="0" borderId="0" xfId="2" applyNumberFormat="1" applyFont="1" applyFill="1" applyBorder="1" applyAlignment="1" applyProtection="1">
      <alignment vertical="center" wrapText="1" shrinkToFit="1"/>
      <protection locked="0"/>
    </xf>
    <xf numFmtId="0" fontId="13" fillId="0" borderId="0" xfId="1" applyFont="1" applyFill="1" applyAlignment="1" applyProtection="1">
      <alignment vertical="center"/>
    </xf>
    <xf numFmtId="0" fontId="25" fillId="0" borderId="0" xfId="1" applyFont="1" applyFill="1" applyBorder="1" applyAlignment="1" applyProtection="1">
      <alignment vertical="center"/>
    </xf>
    <xf numFmtId="0" fontId="8" fillId="0" borderId="0" xfId="2" applyFont="1" applyFill="1" applyBorder="1" applyProtection="1">
      <alignment vertical="center"/>
    </xf>
    <xf numFmtId="0" fontId="25" fillId="0" borderId="0" xfId="1" applyFont="1" applyFill="1" applyBorder="1" applyAlignment="1" applyProtection="1">
      <alignment vertical="top"/>
    </xf>
    <xf numFmtId="0" fontId="26" fillId="0" borderId="0" xfId="1" applyFont="1" applyFill="1" applyBorder="1" applyAlignment="1" applyProtection="1">
      <alignment horizontal="center" vertical="center" shrinkToFit="1"/>
      <protection locked="0"/>
    </xf>
    <xf numFmtId="0" fontId="25" fillId="0" borderId="0" xfId="1" applyFont="1" applyFill="1" applyBorder="1" applyAlignment="1" applyProtection="1">
      <alignment horizontal="center" vertical="center"/>
    </xf>
    <xf numFmtId="0" fontId="25" fillId="0" borderId="0" xfId="1" applyFont="1" applyFill="1" applyBorder="1" applyAlignment="1" applyProtection="1">
      <alignment vertical="center" wrapText="1" shrinkToFit="1"/>
    </xf>
    <xf numFmtId="49" fontId="26" fillId="0" borderId="0" xfId="2" applyNumberFormat="1" applyFont="1" applyFill="1" applyBorder="1" applyAlignment="1" applyProtection="1">
      <alignment vertical="center" wrapText="1" shrinkToFit="1"/>
      <protection locked="0"/>
    </xf>
    <xf numFmtId="0" fontId="26" fillId="0" borderId="0" xfId="0" applyFont="1">
      <alignment vertical="center"/>
    </xf>
    <xf numFmtId="0" fontId="13" fillId="0" borderId="0" xfId="0" applyFont="1" applyProtection="1">
      <alignment vertical="center"/>
    </xf>
    <xf numFmtId="0" fontId="13" fillId="0" borderId="0" xfId="0" applyFont="1" applyAlignment="1" applyProtection="1">
      <alignment vertical="center"/>
    </xf>
    <xf numFmtId="0" fontId="8" fillId="0" borderId="10"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Alignment="1" applyProtection="1">
      <alignment horizontal="right" vertical="center"/>
    </xf>
    <xf numFmtId="0" fontId="10" fillId="2" borderId="8"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176" fontId="11" fillId="4" borderId="0" xfId="1" applyNumberFormat="1" applyFont="1" applyFill="1" applyAlignment="1" applyProtection="1">
      <alignment horizontal="center" vertical="center" wrapText="1"/>
    </xf>
    <xf numFmtId="38" fontId="8" fillId="6" borderId="10" xfId="4" applyFont="1" applyFill="1" applyBorder="1" applyAlignment="1" applyProtection="1">
      <alignment vertical="center" wrapText="1"/>
    </xf>
    <xf numFmtId="0" fontId="10" fillId="0" borderId="7" xfId="4" applyNumberFormat="1" applyFont="1" applyFill="1" applyBorder="1" applyAlignment="1" applyProtection="1">
      <alignment horizontal="right" vertical="center"/>
      <protection locked="0"/>
    </xf>
    <xf numFmtId="0" fontId="10" fillId="0" borderId="0" xfId="4" applyNumberFormat="1" applyFont="1" applyFill="1" applyBorder="1" applyAlignment="1" applyProtection="1">
      <alignment horizontal="right" vertical="center"/>
      <protection locked="0"/>
    </xf>
    <xf numFmtId="0" fontId="2" fillId="0" borderId="0" xfId="0" applyFont="1" applyAlignment="1">
      <alignment horizontal="center" vertical="center"/>
    </xf>
    <xf numFmtId="0" fontId="13" fillId="4" borderId="34" xfId="0" applyFont="1" applyFill="1" applyBorder="1">
      <alignment vertical="center"/>
    </xf>
    <xf numFmtId="0" fontId="2" fillId="4" borderId="35" xfId="0" applyNumberFormat="1" applyFont="1" applyFill="1" applyBorder="1" applyProtection="1">
      <alignment vertical="center"/>
    </xf>
    <xf numFmtId="0" fontId="2" fillId="4" borderId="36" xfId="0" applyNumberFormat="1" applyFont="1" applyFill="1" applyBorder="1" applyProtection="1">
      <alignment vertical="center"/>
    </xf>
    <xf numFmtId="0" fontId="2" fillId="4" borderId="37" xfId="0" applyNumberFormat="1" applyFont="1" applyFill="1" applyBorder="1" applyAlignment="1" applyProtection="1">
      <alignment horizontal="center" vertical="center"/>
    </xf>
    <xf numFmtId="0" fontId="13" fillId="4" borderId="8" xfId="1" applyFont="1" applyFill="1" applyBorder="1" applyAlignment="1">
      <alignment horizontal="center" vertical="center" wrapText="1"/>
    </xf>
    <xf numFmtId="0" fontId="13" fillId="4" borderId="0" xfId="1" applyFont="1" applyFill="1" applyAlignment="1">
      <alignment horizontal="center" vertical="center" wrapText="1"/>
    </xf>
    <xf numFmtId="0" fontId="13" fillId="4" borderId="21" xfId="1" applyFont="1" applyFill="1" applyBorder="1" applyAlignment="1">
      <alignment horizontal="center" vertical="center" wrapText="1"/>
    </xf>
    <xf numFmtId="0" fontId="13" fillId="4" borderId="12" xfId="1" applyFont="1" applyFill="1" applyBorder="1" applyAlignment="1">
      <alignment horizontal="center" vertical="center" wrapText="1"/>
    </xf>
    <xf numFmtId="0" fontId="21" fillId="0" borderId="0" xfId="1" applyFont="1" applyAlignment="1">
      <alignment horizontal="center" vertical="center" wrapText="1"/>
    </xf>
    <xf numFmtId="0" fontId="13" fillId="4" borderId="4" xfId="0" applyNumberFormat="1" applyFont="1" applyFill="1" applyBorder="1" applyAlignment="1" applyProtection="1">
      <alignment horizontal="center" vertical="center" wrapText="1"/>
    </xf>
    <xf numFmtId="0" fontId="13" fillId="4" borderId="5" xfId="0" applyNumberFormat="1" applyFont="1" applyFill="1" applyBorder="1" applyAlignment="1" applyProtection="1">
      <alignment horizontal="center" vertical="center" wrapText="1"/>
    </xf>
    <xf numFmtId="0" fontId="13" fillId="4" borderId="8" xfId="0" applyNumberFormat="1" applyFont="1" applyFill="1" applyBorder="1" applyAlignment="1" applyProtection="1">
      <alignment horizontal="center" vertical="center" wrapText="1"/>
    </xf>
    <xf numFmtId="0" fontId="9" fillId="0" borderId="0" xfId="1" applyFont="1" applyProtection="1">
      <alignment vertical="center"/>
    </xf>
    <xf numFmtId="0" fontId="8" fillId="0" borderId="0" xfId="1" applyFont="1" applyAlignment="1" applyProtection="1">
      <alignment horizontal="center" vertical="center"/>
    </xf>
    <xf numFmtId="0" fontId="8" fillId="0" borderId="10" xfId="1" applyFont="1" applyFill="1" applyBorder="1" applyAlignment="1" applyProtection="1">
      <alignment horizontal="center" vertical="center" wrapText="1"/>
    </xf>
    <xf numFmtId="0" fontId="10" fillId="4" borderId="34" xfId="0" applyFont="1" applyFill="1" applyBorder="1" applyAlignment="1" applyProtection="1">
      <alignment horizontal="center" vertical="center"/>
    </xf>
    <xf numFmtId="0" fontId="6" fillId="0" borderId="0" xfId="0" applyFont="1" applyAlignment="1">
      <alignment vertical="center"/>
    </xf>
    <xf numFmtId="0" fontId="15" fillId="0" borderId="0" xfId="1" applyFont="1" applyAlignment="1" applyProtection="1">
      <alignment vertical="center"/>
    </xf>
    <xf numFmtId="0" fontId="15" fillId="0" borderId="0" xfId="1" applyFont="1" applyProtection="1">
      <alignment vertical="center"/>
    </xf>
    <xf numFmtId="0" fontId="29" fillId="0" borderId="0" xfId="2" applyFont="1" applyFill="1" applyBorder="1" applyAlignment="1" applyProtection="1">
      <alignment horizontal="center" vertical="center" wrapText="1"/>
    </xf>
    <xf numFmtId="0" fontId="2" fillId="0" borderId="0"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38" fontId="10" fillId="0" borderId="0" xfId="4"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15" fillId="0" borderId="0" xfId="2" applyFont="1" applyAlignment="1" applyProtection="1">
      <alignment horizontal="left" vertical="center" wrapText="1"/>
    </xf>
    <xf numFmtId="0" fontId="15" fillId="0" borderId="0" xfId="2" applyFont="1" applyAlignment="1" applyProtection="1">
      <alignment horizontal="left" vertical="center"/>
    </xf>
    <xf numFmtId="38" fontId="9" fillId="2" borderId="8" xfId="4" applyFont="1" applyFill="1" applyBorder="1" applyAlignment="1" applyProtection="1">
      <alignment horizontal="center" vertical="center" wrapText="1"/>
    </xf>
    <xf numFmtId="0" fontId="9" fillId="2" borderId="8" xfId="2" applyFont="1" applyFill="1" applyBorder="1" applyAlignment="1" applyProtection="1">
      <alignment horizontal="center" vertical="center"/>
      <protection locked="0"/>
    </xf>
    <xf numFmtId="0" fontId="33" fillId="0" borderId="0" xfId="0" applyFont="1">
      <alignment vertical="center"/>
    </xf>
    <xf numFmtId="0" fontId="8" fillId="0" borderId="8" xfId="4" applyNumberFormat="1" applyFont="1" applyFill="1" applyBorder="1" applyAlignment="1" applyProtection="1">
      <alignment horizontal="center" vertical="center"/>
      <protection locked="0"/>
    </xf>
    <xf numFmtId="0" fontId="31" fillId="11" borderId="8" xfId="0" applyFont="1" applyFill="1" applyBorder="1" applyAlignment="1">
      <alignment horizontal="center" vertical="center" wrapText="1"/>
    </xf>
    <xf numFmtId="0" fontId="31" fillId="0" borderId="8" xfId="0" applyFont="1" applyBorder="1" applyAlignment="1">
      <alignment horizontal="center" vertical="center" wrapText="1"/>
    </xf>
    <xf numFmtId="0" fontId="26" fillId="11" borderId="8" xfId="0" applyFont="1" applyFill="1" applyBorder="1" applyAlignment="1">
      <alignment horizontal="center" vertical="center" wrapText="1"/>
    </xf>
    <xf numFmtId="0" fontId="26" fillId="0" borderId="8" xfId="0" applyFont="1" applyBorder="1" applyAlignment="1">
      <alignment horizontal="center" vertical="center" wrapText="1"/>
    </xf>
    <xf numFmtId="0" fontId="2" fillId="0" borderId="8" xfId="0" applyFont="1" applyFill="1" applyBorder="1" applyAlignment="1" applyProtection="1">
      <alignment horizontal="center" vertical="center" wrapText="1"/>
    </xf>
    <xf numFmtId="182" fontId="31" fillId="0" borderId="8" xfId="0" applyNumberFormat="1" applyFont="1" applyFill="1" applyBorder="1" applyAlignment="1" applyProtection="1">
      <alignment horizontal="center" vertical="center" shrinkToFit="1"/>
    </xf>
    <xf numFmtId="0" fontId="2" fillId="5" borderId="8" xfId="0" applyFont="1" applyFill="1" applyBorder="1" applyAlignment="1" applyProtection="1">
      <alignment horizontal="center" vertical="center" wrapText="1"/>
    </xf>
    <xf numFmtId="182" fontId="31" fillId="5" borderId="8" xfId="0" applyNumberFormat="1"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shrinkToFit="1"/>
    </xf>
    <xf numFmtId="0" fontId="31" fillId="11" borderId="8" xfId="0" applyNumberFormat="1" applyFont="1" applyFill="1" applyBorder="1" applyAlignment="1">
      <alignment horizontal="center" vertical="center" wrapText="1"/>
    </xf>
    <xf numFmtId="0" fontId="31" fillId="0" borderId="8" xfId="0" applyNumberFormat="1" applyFont="1" applyBorder="1" applyAlignment="1">
      <alignment horizontal="center" vertical="center" wrapText="1"/>
    </xf>
    <xf numFmtId="0" fontId="10" fillId="0" borderId="0" xfId="1" applyFont="1" applyAlignment="1" applyProtection="1">
      <alignment horizontal="center" vertical="center" wrapText="1"/>
      <protection locked="0"/>
    </xf>
    <xf numFmtId="0" fontId="8" fillId="0" borderId="0" xfId="1" applyFont="1" applyAlignment="1" applyProtection="1">
      <alignment horizontal="right" vertical="center"/>
    </xf>
    <xf numFmtId="0" fontId="15" fillId="0" borderId="0" xfId="2" applyFont="1" applyAlignment="1" applyProtection="1">
      <alignment horizontal="left" vertical="center" wrapText="1"/>
    </xf>
    <xf numFmtId="0" fontId="15" fillId="0" borderId="30" xfId="2" applyFont="1" applyBorder="1" applyAlignment="1" applyProtection="1">
      <alignment horizontal="left" vertical="center" wrapText="1"/>
    </xf>
    <xf numFmtId="0" fontId="13" fillId="0" borderId="8" xfId="2" applyFont="1" applyFill="1" applyBorder="1" applyAlignment="1" applyProtection="1">
      <alignment horizontal="center" vertical="center" wrapText="1"/>
    </xf>
    <xf numFmtId="38" fontId="10" fillId="9" borderId="8" xfId="4" applyFont="1" applyFill="1" applyBorder="1" applyAlignment="1" applyProtection="1">
      <alignment horizontal="center" vertical="center" wrapText="1"/>
    </xf>
    <xf numFmtId="0" fontId="2" fillId="4" borderId="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11" fillId="2" borderId="8" xfId="2" applyFont="1" applyFill="1" applyBorder="1" applyAlignment="1" applyProtection="1">
      <alignment horizontal="center" vertical="center"/>
    </xf>
    <xf numFmtId="0" fontId="2" fillId="0" borderId="1" xfId="2" applyFont="1" applyFill="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protection locked="0"/>
    </xf>
    <xf numFmtId="38" fontId="8" fillId="13" borderId="8" xfId="2" applyNumberFormat="1" applyFont="1" applyFill="1" applyBorder="1" applyAlignment="1" applyProtection="1">
      <alignment horizontal="center" vertical="center"/>
      <protection locked="0"/>
    </xf>
    <xf numFmtId="0" fontId="8" fillId="13" borderId="8" xfId="2" applyFont="1" applyFill="1" applyBorder="1" applyAlignment="1" applyProtection="1">
      <alignment horizontal="center" vertical="center"/>
      <protection locked="0"/>
    </xf>
    <xf numFmtId="38" fontId="9" fillId="0" borderId="1" xfId="4" applyFont="1" applyFill="1" applyBorder="1" applyAlignment="1" applyProtection="1">
      <alignment horizontal="center" vertical="center" wrapText="1"/>
    </xf>
    <xf numFmtId="38" fontId="9" fillId="0" borderId="2" xfId="4" applyFont="1" applyFill="1" applyBorder="1" applyAlignment="1" applyProtection="1">
      <alignment horizontal="center" vertical="center" wrapText="1"/>
    </xf>
    <xf numFmtId="38" fontId="9" fillId="0" borderId="3" xfId="4" applyFont="1" applyFill="1" applyBorder="1" applyAlignment="1" applyProtection="1">
      <alignment horizontal="center" vertical="center" wrapText="1"/>
    </xf>
    <xf numFmtId="0" fontId="15" fillId="0" borderId="0" xfId="2" applyFont="1" applyAlignment="1" applyProtection="1">
      <alignment horizontal="left" vertical="center"/>
    </xf>
    <xf numFmtId="0" fontId="15" fillId="0" borderId="30" xfId="2" applyFont="1" applyBorder="1" applyAlignment="1" applyProtection="1">
      <alignment horizontal="left" vertical="center"/>
    </xf>
    <xf numFmtId="38" fontId="10" fillId="0" borderId="8" xfId="4" applyFont="1" applyFill="1" applyBorder="1" applyAlignment="1" applyProtection="1">
      <alignment horizontal="center" vertical="center" wrapText="1"/>
    </xf>
    <xf numFmtId="0" fontId="15" fillId="2" borderId="8" xfId="2" applyFont="1" applyFill="1" applyBorder="1" applyAlignment="1" applyProtection="1">
      <alignment horizontal="center" vertical="center" wrapText="1"/>
    </xf>
    <xf numFmtId="0" fontId="2" fillId="8" borderId="0" xfId="0" applyFont="1" applyFill="1" applyBorder="1" applyAlignment="1" applyProtection="1">
      <alignment horizontal="center" vertical="center"/>
      <protection locked="0"/>
    </xf>
    <xf numFmtId="0" fontId="2" fillId="12" borderId="8" xfId="0" applyFont="1" applyFill="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29" fillId="0" borderId="15" xfId="2" applyFont="1" applyFill="1" applyBorder="1" applyAlignment="1" applyProtection="1">
      <alignment horizontal="center" vertical="center" wrapText="1"/>
    </xf>
    <xf numFmtId="0" fontId="31" fillId="0" borderId="0" xfId="1" applyNumberFormat="1" applyFont="1" applyFill="1" applyBorder="1" applyAlignment="1" applyProtection="1">
      <alignment horizontal="left" vertical="center" wrapText="1"/>
    </xf>
    <xf numFmtId="0" fontId="28" fillId="10" borderId="8" xfId="1" applyFont="1" applyFill="1" applyBorder="1" applyAlignment="1" applyProtection="1">
      <alignment horizontal="center" vertical="center" shrinkToFit="1"/>
      <protection locked="0"/>
    </xf>
    <xf numFmtId="0" fontId="30" fillId="0" borderId="1" xfId="2" applyFont="1" applyFill="1" applyBorder="1" applyAlignment="1" applyProtection="1">
      <alignment horizontal="center" vertical="center" wrapText="1"/>
      <protection locked="0"/>
    </xf>
    <xf numFmtId="0" fontId="30" fillId="0" borderId="3" xfId="2" applyFont="1" applyFill="1" applyBorder="1" applyAlignment="1" applyProtection="1">
      <alignment horizontal="center" vertical="center" wrapText="1"/>
      <protection locked="0"/>
    </xf>
    <xf numFmtId="0" fontId="11" fillId="0" borderId="7" xfId="2"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0" fontId="11" fillId="0" borderId="0" xfId="2" applyFont="1" applyFill="1" applyBorder="1" applyAlignment="1" applyProtection="1">
      <alignment horizontal="left" vertical="center" wrapText="1"/>
    </xf>
    <xf numFmtId="0" fontId="11" fillId="0" borderId="0" xfId="2" applyFont="1" applyFill="1" applyBorder="1" applyAlignment="1" applyProtection="1">
      <alignment horizontal="center" vertical="center"/>
    </xf>
    <xf numFmtId="0" fontId="30" fillId="0" borderId="0" xfId="2" applyFont="1" applyFill="1" applyBorder="1" applyAlignment="1" applyProtection="1">
      <alignment horizontal="center" vertical="center" wrapText="1"/>
      <protection locked="0"/>
    </xf>
    <xf numFmtId="0" fontId="25" fillId="2" borderId="1" xfId="1" applyFont="1" applyFill="1" applyBorder="1" applyAlignment="1" applyProtection="1">
      <alignment horizontal="center" vertical="center"/>
    </xf>
    <xf numFmtId="0" fontId="25" fillId="2" borderId="2" xfId="1" applyFont="1" applyFill="1" applyBorder="1" applyAlignment="1" applyProtection="1">
      <alignment horizontal="center" vertical="center"/>
    </xf>
    <xf numFmtId="0" fontId="25" fillId="2" borderId="3" xfId="1" applyFont="1" applyFill="1" applyBorder="1" applyAlignment="1" applyProtection="1">
      <alignment horizontal="center" vertical="center"/>
    </xf>
    <xf numFmtId="0" fontId="2" fillId="9" borderId="1" xfId="0" applyFont="1" applyFill="1" applyBorder="1" applyAlignment="1" applyProtection="1">
      <alignment horizontal="center" vertical="center"/>
      <protection locked="0"/>
    </xf>
    <xf numFmtId="0" fontId="2" fillId="9" borderId="3" xfId="0" applyFont="1" applyFill="1" applyBorder="1" applyAlignment="1" applyProtection="1">
      <alignment horizontal="center" vertical="center"/>
      <protection locked="0"/>
    </xf>
    <xf numFmtId="0" fontId="25" fillId="0" borderId="1" xfId="1" applyFont="1" applyFill="1" applyBorder="1" applyAlignment="1" applyProtection="1">
      <alignment horizontal="center" vertical="center"/>
    </xf>
    <xf numFmtId="0" fontId="25" fillId="0" borderId="2" xfId="1" applyFont="1" applyFill="1" applyBorder="1" applyAlignment="1" applyProtection="1">
      <alignment horizontal="center" vertical="center"/>
    </xf>
    <xf numFmtId="0" fontId="25" fillId="0" borderId="3" xfId="1" applyFont="1" applyFill="1" applyBorder="1" applyAlignment="1" applyProtection="1">
      <alignment horizontal="center" vertical="center"/>
    </xf>
    <xf numFmtId="0" fontId="27" fillId="0" borderId="0" xfId="1" applyFont="1" applyAlignment="1" applyProtection="1">
      <alignment horizontal="center" vertical="center" wrapText="1"/>
    </xf>
    <xf numFmtId="0" fontId="27" fillId="0" borderId="0" xfId="1" applyFont="1" applyAlignment="1" applyProtection="1">
      <alignment horizontal="center" vertical="center"/>
    </xf>
    <xf numFmtId="0" fontId="28" fillId="0" borderId="0" xfId="1" applyFont="1" applyAlignment="1" applyProtection="1">
      <alignment horizontal="left" vertical="center" wrapText="1"/>
    </xf>
    <xf numFmtId="0" fontId="11" fillId="0" borderId="0" xfId="1" applyFont="1" applyAlignment="1" applyProtection="1">
      <alignment horizontal="center" vertical="center"/>
    </xf>
    <xf numFmtId="0" fontId="25" fillId="2" borderId="4" xfId="1" applyFont="1" applyFill="1" applyBorder="1" applyAlignment="1" applyProtection="1">
      <alignment horizontal="center" vertical="center" wrapText="1"/>
    </xf>
    <xf numFmtId="0" fontId="25" fillId="2" borderId="5" xfId="1" applyFont="1" applyFill="1" applyBorder="1" applyAlignment="1" applyProtection="1">
      <alignment horizontal="center" vertical="center" wrapText="1"/>
    </xf>
    <xf numFmtId="0" fontId="25" fillId="2" borderId="6" xfId="1" applyFont="1" applyFill="1" applyBorder="1" applyAlignment="1" applyProtection="1">
      <alignment horizontal="center" vertical="center" wrapText="1"/>
    </xf>
    <xf numFmtId="0" fontId="25" fillId="2" borderId="10" xfId="1" applyFont="1" applyFill="1" applyBorder="1" applyAlignment="1" applyProtection="1">
      <alignment horizontal="center" vertical="center" wrapText="1"/>
    </xf>
    <xf numFmtId="0" fontId="25" fillId="2" borderId="23" xfId="1" applyFont="1" applyFill="1" applyBorder="1" applyAlignment="1" applyProtection="1">
      <alignment horizontal="center" vertical="center" wrapText="1"/>
    </xf>
    <xf numFmtId="0" fontId="26" fillId="0" borderId="1" xfId="1" applyFont="1" applyFill="1" applyBorder="1" applyAlignment="1" applyProtection="1">
      <alignment horizontal="center" vertical="center" shrinkToFit="1"/>
      <protection locked="0"/>
    </xf>
    <xf numFmtId="0" fontId="26" fillId="0" borderId="2" xfId="1" applyFont="1" applyFill="1" applyBorder="1" applyAlignment="1" applyProtection="1">
      <alignment horizontal="center" vertical="center" shrinkToFit="1"/>
      <protection locked="0"/>
    </xf>
    <xf numFmtId="0" fontId="26" fillId="0" borderId="3" xfId="1" applyFont="1" applyFill="1" applyBorder="1" applyAlignment="1" applyProtection="1">
      <alignment horizontal="center" vertical="center" shrinkToFit="1"/>
      <protection locked="0"/>
    </xf>
    <xf numFmtId="49" fontId="25" fillId="0" borderId="8" xfId="1" applyNumberFormat="1" applyFont="1" applyFill="1" applyBorder="1" applyAlignment="1" applyProtection="1">
      <alignment horizontal="left" vertical="center" shrinkToFit="1"/>
    </xf>
    <xf numFmtId="0" fontId="25" fillId="0" borderId="8" xfId="1" applyFont="1" applyFill="1" applyBorder="1" applyAlignment="1" applyProtection="1">
      <alignment horizontal="left" vertical="center" shrinkToFit="1"/>
    </xf>
    <xf numFmtId="0" fontId="25" fillId="0" borderId="8" xfId="1" applyFont="1" applyFill="1" applyBorder="1" applyAlignment="1" applyProtection="1">
      <alignment horizontal="center" vertical="center" shrinkToFit="1"/>
    </xf>
    <xf numFmtId="0" fontId="25" fillId="9" borderId="4" xfId="1" applyFont="1" applyFill="1" applyBorder="1" applyAlignment="1" applyProtection="1">
      <alignment horizontal="center" vertical="center"/>
    </xf>
    <xf numFmtId="0" fontId="25" fillId="9" borderId="5" xfId="1" applyFont="1" applyFill="1" applyBorder="1" applyAlignment="1" applyProtection="1">
      <alignment horizontal="center" vertical="center"/>
    </xf>
    <xf numFmtId="0" fontId="25" fillId="9" borderId="6" xfId="1" applyFont="1" applyFill="1" applyBorder="1" applyAlignment="1" applyProtection="1">
      <alignment horizontal="center" vertical="center"/>
    </xf>
    <xf numFmtId="0" fontId="25" fillId="9" borderId="7" xfId="1" applyFont="1" applyFill="1" applyBorder="1" applyAlignment="1" applyProtection="1">
      <alignment horizontal="center" vertical="center"/>
    </xf>
    <xf numFmtId="0" fontId="25" fillId="9" borderId="0" xfId="1" applyFont="1" applyFill="1" applyBorder="1" applyAlignment="1" applyProtection="1">
      <alignment horizontal="center" vertical="center"/>
    </xf>
    <xf numFmtId="0" fontId="25" fillId="9" borderId="30" xfId="1" applyFont="1" applyFill="1" applyBorder="1" applyAlignment="1" applyProtection="1">
      <alignment horizontal="center" vertical="center"/>
    </xf>
    <xf numFmtId="0" fontId="25" fillId="9" borderId="9" xfId="1" applyFont="1" applyFill="1" applyBorder="1" applyAlignment="1" applyProtection="1">
      <alignment horizontal="center" vertical="center"/>
    </xf>
    <xf numFmtId="0" fontId="25" fillId="9" borderId="10" xfId="1" applyFont="1" applyFill="1" applyBorder="1" applyAlignment="1" applyProtection="1">
      <alignment horizontal="center" vertical="center"/>
    </xf>
    <xf numFmtId="0" fontId="25" fillId="9" borderId="23" xfId="1" applyFont="1" applyFill="1" applyBorder="1" applyAlignment="1" applyProtection="1">
      <alignment horizontal="center" vertical="center"/>
    </xf>
    <xf numFmtId="0" fontId="10" fillId="2" borderId="8" xfId="0" applyFont="1" applyFill="1" applyBorder="1" applyAlignment="1" applyProtection="1">
      <alignment horizontal="center" vertical="center" textRotation="255" wrapText="1"/>
    </xf>
    <xf numFmtId="0" fontId="10" fillId="2" borderId="8" xfId="0" applyFont="1" applyFill="1" applyBorder="1" applyAlignment="1" applyProtection="1">
      <alignment horizontal="center" vertical="center" textRotation="255"/>
    </xf>
    <xf numFmtId="0" fontId="6" fillId="4" borderId="8" xfId="0" applyFont="1" applyFill="1" applyBorder="1" applyAlignment="1">
      <alignment horizontal="center" vertical="center"/>
    </xf>
    <xf numFmtId="0" fontId="12" fillId="0" borderId="0" xfId="0" applyFont="1" applyAlignment="1">
      <alignment horizontal="center" vertical="center"/>
    </xf>
    <xf numFmtId="0" fontId="8" fillId="0" borderId="0" xfId="1" applyFont="1" applyAlignment="1" applyProtection="1">
      <alignment horizontal="left" vertical="center" wrapText="1"/>
    </xf>
    <xf numFmtId="0" fontId="10" fillId="0" borderId="0" xfId="1" applyFont="1" applyAlignment="1" applyProtection="1">
      <alignment horizontal="left" vertical="center" wrapText="1"/>
    </xf>
    <xf numFmtId="0" fontId="2" fillId="0" borderId="0" xfId="0" applyFont="1" applyAlignment="1">
      <alignment horizontal="left" vertical="center"/>
    </xf>
    <xf numFmtId="0" fontId="15" fillId="0" borderId="0" xfId="1" applyFont="1" applyAlignment="1" applyProtection="1">
      <alignment horizontal="center" vertical="center"/>
    </xf>
    <xf numFmtId="0" fontId="10" fillId="0" borderId="0" xfId="1" applyFont="1" applyAlignment="1" applyProtection="1">
      <alignment vertical="center" wrapText="1"/>
    </xf>
  </cellXfs>
  <cellStyles count="6">
    <cellStyle name="桁区切り" xfId="4" builtinId="6"/>
    <cellStyle name="桁区切り 2" xfId="5"/>
    <cellStyle name="標準" xfId="0" builtinId="0"/>
    <cellStyle name="標準 2 2" xfId="1"/>
    <cellStyle name="標準 3" xfId="2"/>
    <cellStyle name="標準 6" xfId="3"/>
  </cellStyles>
  <dxfs count="347">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4" tint="0.79998168889431442"/>
        </patternFill>
      </fill>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val="0"/>
        <i val="0"/>
        <strike val="0"/>
        <condense val="0"/>
        <extend val="0"/>
        <outline val="0"/>
        <shadow val="0"/>
        <u val="none"/>
        <vertAlign val="baseline"/>
        <sz val="11"/>
        <color auto="1"/>
        <name val="游ゴシック"/>
        <scheme val="minor"/>
      </font>
      <numFmt numFmtId="6" formatCode="#,##0;[Red]\-#,##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scheme val="minor"/>
      </font>
      <numFmt numFmtId="6" formatCode="#,##0;[Red]\-#,##0"/>
      <alignment horizontal="center" vertical="center" textRotation="0" wrapText="0" indent="0" justifyLastLine="0" shrinkToFit="0" readingOrder="0"/>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i val="0"/>
        <strike val="0"/>
        <condense val="0"/>
        <extend val="0"/>
        <outline val="0"/>
        <shadow val="0"/>
        <u val="none"/>
        <vertAlign val="baseline"/>
        <sz val="11"/>
        <color auto="1"/>
        <name val="游ゴシック"/>
        <scheme val="minor"/>
      </font>
      <numFmt numFmtId="183" formatCode="&quot;人ー&quot;General"/>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auto="1"/>
        </right>
        <top style="thin">
          <color indexed="64"/>
        </top>
        <bottom style="thin">
          <color indexed="64"/>
        </bottom>
        <vertical style="thin">
          <color auto="1"/>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b/>
        <i val="0"/>
        <strike val="0"/>
        <condense val="0"/>
        <extend val="0"/>
        <outline val="0"/>
        <shadow val="0"/>
        <u val="none"/>
        <vertAlign val="baseline"/>
        <sz val="11"/>
        <color auto="1"/>
        <name val="游ゴシック"/>
        <scheme val="minor"/>
      </font>
      <numFmt numFmtId="6" formatCode="#,##0;[Red]\-#,##0"/>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4" tint="0.79998168889431442"/>
        </patternFill>
      </fill>
      <protection locked="1" hidden="0"/>
    </dxf>
    <dxf>
      <font>
        <b/>
        <i val="0"/>
        <strike val="0"/>
        <condense val="0"/>
        <extend val="0"/>
        <outline val="0"/>
        <shadow val="0"/>
        <u val="none"/>
        <vertAlign val="baseline"/>
        <sz val="11"/>
        <color auto="1"/>
        <name val="游ゴシック"/>
        <scheme val="minor"/>
      </font>
      <numFmt numFmtId="6" formatCode="#,##0;[Red]\-#,##0"/>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4" tint="0.79998168889431442"/>
        </patternFill>
      </fill>
      <protection locked="1" hidden="0"/>
    </dxf>
    <dxf>
      <font>
        <b/>
        <i val="0"/>
        <strike val="0"/>
        <condense val="0"/>
        <extend val="0"/>
        <outline val="0"/>
        <shadow val="0"/>
        <u val="none"/>
        <vertAlign val="baseline"/>
        <sz val="11"/>
        <color auto="1"/>
        <name val="游ゴシック"/>
        <scheme val="minor"/>
      </font>
      <numFmt numFmtId="6" formatCode="#,##0;[Red]\-#,##0"/>
      <fill>
        <patternFill patternType="solid">
          <fgColor indexed="64"/>
          <bgColor theme="9" tint="0.79998168889431442"/>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indexed="64"/>
        </bottom>
      </border>
      <protection locked="1" hidden="0"/>
    </dxf>
    <dxf>
      <font>
        <strike val="0"/>
        <outline val="0"/>
        <shadow val="0"/>
        <u val="none"/>
        <vertAlign val="baseline"/>
        <sz val="11"/>
        <color auto="1"/>
        <name val="游ゴシック"/>
        <scheme val="minor"/>
      </font>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1"/>
        <color auto="1"/>
        <name val="游ゴシック"/>
        <scheme val="minor"/>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1"/>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1"/>
        <color auto="1"/>
        <name val="游ゴシック"/>
        <scheme val="minor"/>
      </font>
      <numFmt numFmtId="180" formatCode="&quot;人(役･社)ー&quot;General"/>
      <fill>
        <patternFill patternType="solid">
          <fgColor indexed="64"/>
          <bgColor theme="9" tint="0.79998168889431442"/>
        </patternFill>
      </fill>
      <alignment horizontal="center" vertical="center" textRotation="0" wrapText="0" indent="0" justifyLastLine="0" shrinkToFit="0" readingOrder="0"/>
      <protection locked="1" hidden="0"/>
    </dxf>
    <dxf>
      <font>
        <strike val="0"/>
        <outline val="0"/>
        <shadow val="0"/>
        <u val="none"/>
        <vertAlign val="baseline"/>
        <sz val="11"/>
        <color auto="1"/>
        <name val="游ゴシック"/>
        <scheme val="minor"/>
      </font>
      <protection locked="1" hidden="0"/>
    </dxf>
    <dxf>
      <font>
        <b val="0"/>
        <i val="0"/>
        <strike val="0"/>
        <condense val="0"/>
        <extend val="0"/>
        <outline val="0"/>
        <shadow val="0"/>
        <u val="none"/>
        <vertAlign val="baseline"/>
        <sz val="11"/>
        <color auto="1"/>
        <name val="游ゴシック"/>
        <scheme val="minor"/>
      </font>
      <protection locked="1" hidden="0"/>
    </dxf>
    <dxf>
      <font>
        <strike val="0"/>
        <outline val="0"/>
        <shadow val="0"/>
        <u val="none"/>
        <vertAlign val="baseline"/>
        <sz val="11"/>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0" indent="0" justifyLastLine="0" shrinkToFit="0" readingOrder="0"/>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center" vertical="center" textRotation="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游ゴシック"/>
        <scheme val="minor"/>
      </font>
      <numFmt numFmtId="0" formatCode="General"/>
      <protection locked="1" hidden="0"/>
    </dxf>
    <dxf>
      <font>
        <b/>
        <i val="0"/>
        <strike val="0"/>
        <condense val="0"/>
        <extend val="0"/>
        <outline val="0"/>
        <shadow val="0"/>
        <u val="none"/>
        <vertAlign val="baseline"/>
        <sz val="12"/>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游ゴシック"/>
        <scheme val="minor"/>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游ゴシック"/>
        <scheme val="minor"/>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游ゴシック"/>
        <scheme val="minor"/>
      </font>
      <numFmt numFmtId="178" formatCode="&quot;展&quot;\-General"/>
      <fill>
        <patternFill patternType="solid">
          <fgColor indexed="64"/>
          <bgColor theme="9" tint="0.79998168889431442"/>
        </patternFill>
      </fill>
      <alignment horizontal="center" vertical="center" textRotation="0" wrapText="1"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0" indent="0" justifyLastLine="0" shrinkToFit="0" readingOrder="0"/>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游ゴシック"/>
        <scheme val="minor"/>
      </font>
      <numFmt numFmtId="0" formatCode="General"/>
      <protection locked="1" hidden="0"/>
    </dxf>
    <dxf>
      <font>
        <b/>
        <i val="0"/>
        <strike val="0"/>
        <condense val="0"/>
        <extend val="0"/>
        <outline val="0"/>
        <shadow val="0"/>
        <u val="none"/>
        <vertAlign val="baseline"/>
        <sz val="12"/>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游ゴシック"/>
        <scheme val="minor"/>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游ゴシック"/>
        <scheme val="minor"/>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8" formatCode="&quot;展&quot;\-General"/>
      <fill>
        <patternFill patternType="solid">
          <fgColor indexed="64"/>
          <bgColor theme="9" tint="0.79998168889431442"/>
        </patternFill>
      </fill>
      <alignment horizontal="center" vertical="center" textRotation="0" wrapText="1"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b/>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alignment horizontal="center" vertical="center" textRotation="0" wrapText="0" indent="0" justifyLastLine="0" shrinkToFit="0" readingOrder="0"/>
      <border diagonalUp="1" diagonalDown="0" outline="0">
        <left/>
        <right style="thin">
          <color indexed="64"/>
        </right>
        <top/>
        <bottom style="thin">
          <color indexed="64"/>
        </bottom>
        <diagonal style="thin">
          <color theme="1"/>
        </diagonal>
      </border>
      <protection locked="1" hidden="0"/>
    </dxf>
    <dxf>
      <font>
        <b val="0"/>
        <i val="0"/>
        <strike val="0"/>
        <condense val="0"/>
        <extend val="0"/>
        <outline val="0"/>
        <shadow val="0"/>
        <u val="none"/>
        <vertAlign val="baseline"/>
        <sz val="10"/>
        <color auto="1"/>
        <name val="游ゴシック"/>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style="thin">
          <color indexed="64"/>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dxf>
    <dxf>
      <font>
        <b/>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9"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9"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numFmt numFmtId="178" formatCode="&quot;展&quot;\-General"/>
      <fill>
        <patternFill patternType="none">
          <fgColor indexed="64"/>
          <bgColor theme="9" tint="0.79998168889431442"/>
        </patternFill>
      </fill>
      <alignment horizontal="center" vertical="center" textRotation="0" wrapText="0" indent="0" justifyLastLine="0" shrinkToFit="0" readingOrder="0"/>
      <protection locked="0" hidden="0"/>
    </dxf>
    <dxf>
      <font>
        <strike val="0"/>
        <outline val="0"/>
        <shadow val="0"/>
        <u val="none"/>
        <vertAlign val="baseline"/>
        <sz val="11"/>
        <name val="游ゴシック"/>
        <scheme val="minor"/>
      </font>
      <numFmt numFmtId="0" formatCode="General"/>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游ゴシック"/>
        <scheme val="minor"/>
      </font>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6" formatCode="&quot;原&quot;\-General"/>
      <fill>
        <patternFill patternType="solid">
          <fgColor indexed="64"/>
          <bgColor theme="9" tint="0.79998168889431442"/>
        </patternFill>
      </fill>
      <alignment horizontal="center" vertical="center" textRotation="0" wrapText="1"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b/>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游ゴシック"/>
        <scheme val="minor"/>
      </font>
      <numFmt numFmtId="0" formatCode="General"/>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6" formatCode="&quot;原&quot;\-General"/>
      <fill>
        <patternFill patternType="solid">
          <fgColor indexed="64"/>
          <bgColor theme="9" tint="0.79998168889431442"/>
        </patternFill>
      </fill>
      <alignment horizontal="center" vertical="center" textRotation="0" wrapText="1"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bottom style="thin">
          <color theme="0"/>
        </bottom>
      </border>
      <protection locked="1" hidden="0"/>
    </dxf>
    <dxf>
      <font>
        <b val="0"/>
        <i val="0"/>
        <strike val="0"/>
        <condense val="0"/>
        <extend val="0"/>
        <outline val="0"/>
        <shadow val="0"/>
        <u val="none"/>
        <vertAlign val="baseline"/>
        <sz val="10"/>
        <color auto="1"/>
        <name val="游ゴシック"/>
        <scheme val="minor"/>
      </font>
      <numFmt numFmtId="0" formatCode="General"/>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4" tint="0.79998168889431442"/>
        </patternFill>
      </fill>
      <alignment vertical="center" wrapText="1" indent="0" justifyLastLine="0" readingOrder="0"/>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right" vertical="center" textRotation="0" wrapText="1" indent="0" justifyLastLine="0" shrinkToFit="0" readingOrder="0"/>
      <border diagonalUp="0" diagonalDown="0" outline="0">
        <left style="thin">
          <color theme="0" tint="-0.14996795556505021"/>
        </left>
        <right/>
        <top/>
        <bottom/>
      </border>
      <protection locked="1" hidden="0"/>
    </dxf>
    <dxf>
      <font>
        <b val="0"/>
        <i val="0"/>
        <strike val="0"/>
        <condense val="0"/>
        <extend val="0"/>
        <outline val="0"/>
        <shadow val="0"/>
        <u val="none"/>
        <vertAlign val="baseline"/>
        <sz val="10"/>
        <color auto="1"/>
        <name val="游ゴシック"/>
        <scheme val="minor"/>
      </font>
      <alignment vertical="center" wrapText="1" indent="0" justifyLastLine="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游ゴシック"/>
        <scheme val="minor"/>
      </font>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7" formatCode="&quot;機&quot;\-General"/>
      <fill>
        <patternFill patternType="solid">
          <fgColor indexed="64"/>
          <bgColor theme="9" tint="0.79998168889431442"/>
        </patternFill>
      </fill>
      <alignment horizontal="center" vertical="center" textRotation="0" wrapText="0"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bottom style="thin">
          <color theme="0"/>
        </bottom>
      </border>
      <protection locked="1" hidden="0"/>
    </dxf>
    <dxf>
      <font>
        <b val="0"/>
        <i val="0"/>
        <strike val="0"/>
        <condense val="0"/>
        <extend val="0"/>
        <outline val="0"/>
        <shadow val="0"/>
        <u val="none"/>
        <vertAlign val="baseline"/>
        <sz val="10"/>
        <color auto="1"/>
        <name val="游ゴシック"/>
        <scheme val="minor"/>
      </font>
      <numFmt numFmtId="0" formatCode="General"/>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fill>
        <patternFill patternType="solid">
          <fgColor indexed="64"/>
          <bgColor theme="4" tint="0.79998168889431442"/>
        </patternFill>
      </fill>
      <alignment vertical="center" wrapText="1" indent="0" justifyLastLine="0" readingOrder="0"/>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right" vertical="center" textRotation="0" wrapText="1" indent="0" justifyLastLine="0" shrinkToFit="0" readingOrder="0"/>
      <border diagonalUp="0" diagonalDown="0" outline="0">
        <left style="thin">
          <color theme="0" tint="-0.14996795556505021"/>
        </left>
        <right/>
        <top/>
        <bottom/>
      </border>
      <protection locked="1" hidden="0"/>
    </dxf>
    <dxf>
      <font>
        <b val="0"/>
        <i val="0"/>
        <strike val="0"/>
        <condense val="0"/>
        <extend val="0"/>
        <outline val="0"/>
        <shadow val="0"/>
        <u val="none"/>
        <vertAlign val="baseline"/>
        <sz val="10"/>
        <color auto="1"/>
        <name val="游ゴシック"/>
        <scheme val="minor"/>
      </font>
      <alignment vertical="center" wrapText="1" indent="0" justifyLastLine="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255"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255" wrapText="1" indent="0" justifyLastLine="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1"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游ゴシック"/>
        <scheme val="minor"/>
      </font>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7" formatCode="&quot;機&quot;\-General"/>
      <fill>
        <patternFill patternType="solid">
          <fgColor indexed="64"/>
          <bgColor theme="9" tint="0.79998168889431442"/>
        </patternFill>
      </fill>
      <alignment horizontal="center" vertical="center" textRotation="0" wrapText="0"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auto="1"/>
        </diagonal>
      </border>
      <protection locked="1" hidden="0"/>
    </dxf>
    <dxf>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0" diagonalDown="0" outline="0">
        <left/>
        <right style="thin">
          <color theme="0"/>
        </right>
        <top style="thin">
          <color theme="0"/>
        </top>
        <bottom style="thin">
          <color theme="0"/>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6" formatCode="&quot;原&quot;\-General"/>
      <fill>
        <patternFill patternType="solid">
          <fgColor indexed="64"/>
          <bgColor theme="9" tint="0.79998168889431442"/>
        </patternFill>
      </fill>
      <alignment horizontal="center" vertical="center" textRotation="0" wrapText="1"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ill>
        <patternFill>
          <bgColor rgb="FFFF0000"/>
        </patternFill>
      </fill>
    </dxf>
    <dxf>
      <fill>
        <patternFill>
          <bgColor rgb="FFFEF9D6"/>
        </patternFill>
      </fill>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テーブル スタイル 4 7" pivot="0" count="7">
      <tableStyleElement type="wholeTable" dxfId="346"/>
      <tableStyleElement type="headerRow" dxfId="345"/>
      <tableStyleElement type="totalRow" dxfId="344"/>
      <tableStyleElement type="firstColumn" dxfId="343"/>
      <tableStyleElement type="lastColumn" dxfId="342"/>
      <tableStyleElement type="lastHeaderCell" dxfId="341"/>
      <tableStyleElement type="lastTotalCell" dxfId="340"/>
    </tableStyle>
    <tableStyle name="テーブル スタイル 8" pivot="0" count="4">
      <tableStyleElement type="wholeTable" dxfId="339"/>
      <tableStyleElement type="headerRow" dxfId="338"/>
      <tableStyleElement type="totalRow" dxfId="337"/>
      <tableStyleElement type="firstColumn" dxfId="336"/>
    </tableStyle>
  </tableStyles>
  <colors>
    <mruColors>
      <color rgb="FFFEF9D6"/>
      <color rgb="FFFFF3CD"/>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22</xdr:col>
      <xdr:colOff>8965</xdr:colOff>
      <xdr:row>7</xdr:row>
      <xdr:rowOff>0</xdr:rowOff>
    </xdr:from>
    <xdr:to>
      <xdr:col>24</xdr:col>
      <xdr:colOff>493059</xdr:colOff>
      <xdr:row>9</xdr:row>
      <xdr:rowOff>233083</xdr:rowOff>
    </xdr:to>
    <xdr:sp macro="" textlink="">
      <xdr:nvSpPr>
        <xdr:cNvPr id="2" name="テキスト ボックス 1"/>
        <xdr:cNvSpPr txBox="1"/>
      </xdr:nvSpPr>
      <xdr:spPr>
        <a:xfrm>
          <a:off x="6714565" y="1281953"/>
          <a:ext cx="1093694" cy="5647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lumMod val="75000"/>
                  <a:lumOff val="25000"/>
                </a:schemeClr>
              </a:solidFill>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881743</xdr:colOff>
      <xdr:row>31</xdr:row>
      <xdr:rowOff>119743</xdr:rowOff>
    </xdr:from>
    <xdr:to>
      <xdr:col>9</xdr:col>
      <xdr:colOff>0</xdr:colOff>
      <xdr:row>37</xdr:row>
      <xdr:rowOff>141514</xdr:rowOff>
    </xdr:to>
    <xdr:sp macro="" textlink="">
      <xdr:nvSpPr>
        <xdr:cNvPr id="2" name="テキスト ボックス 1"/>
        <xdr:cNvSpPr txBox="1"/>
      </xdr:nvSpPr>
      <xdr:spPr>
        <a:xfrm>
          <a:off x="881743" y="13084629"/>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130628</xdr:colOff>
      <xdr:row>20</xdr:row>
      <xdr:rowOff>76201</xdr:rowOff>
    </xdr:from>
    <xdr:to>
      <xdr:col>16</xdr:col>
      <xdr:colOff>1687285</xdr:colOff>
      <xdr:row>26</xdr:row>
      <xdr:rowOff>97972</xdr:rowOff>
    </xdr:to>
    <xdr:sp macro="" textlink="">
      <xdr:nvSpPr>
        <xdr:cNvPr id="2" name="テキスト ボックス 1"/>
        <xdr:cNvSpPr txBox="1"/>
      </xdr:nvSpPr>
      <xdr:spPr>
        <a:xfrm>
          <a:off x="8871857" y="8349344"/>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例）仮</a:t>
          </a:r>
          <a:r>
            <a:rPr kumimoji="1" lang="en-US" altLang="ja-JP" sz="1100"/>
            <a:t>-</a:t>
          </a:r>
          <a:r>
            <a:rPr kumimoji="1" lang="ja-JP" altLang="en-US" sz="1100"/>
            <a:t>１はクレジット支払いにより</a:t>
          </a:r>
          <a:r>
            <a:rPr kumimoji="1" lang="en-US" altLang="ja-JP" sz="1100"/>
            <a:t>1</a:t>
          </a:r>
          <a:r>
            <a:rPr kumimoji="1" lang="ja-JP" altLang="en-US" sz="1100"/>
            <a:t>％のポイント付与、○○円対象外経費となる　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446314</xdr:colOff>
      <xdr:row>21</xdr:row>
      <xdr:rowOff>152400</xdr:rowOff>
    </xdr:from>
    <xdr:to>
      <xdr:col>18</xdr:col>
      <xdr:colOff>2307771</xdr:colOff>
      <xdr:row>27</xdr:row>
      <xdr:rowOff>174171</xdr:rowOff>
    </xdr:to>
    <xdr:sp macro="" textlink="">
      <xdr:nvSpPr>
        <xdr:cNvPr id="2" name="テキスト ボックス 1"/>
        <xdr:cNvSpPr txBox="1"/>
      </xdr:nvSpPr>
      <xdr:spPr>
        <a:xfrm>
          <a:off x="11310257" y="9535886"/>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例）設</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478972</xdr:colOff>
      <xdr:row>20</xdr:row>
      <xdr:rowOff>206828</xdr:rowOff>
    </xdr:from>
    <xdr:to>
      <xdr:col>16</xdr:col>
      <xdr:colOff>2340429</xdr:colOff>
      <xdr:row>26</xdr:row>
      <xdr:rowOff>228599</xdr:rowOff>
    </xdr:to>
    <xdr:sp macro="" textlink="">
      <xdr:nvSpPr>
        <xdr:cNvPr id="2" name="テキスト ボックス 1"/>
        <xdr:cNvSpPr txBox="1"/>
      </xdr:nvSpPr>
      <xdr:spPr>
        <a:xfrm>
          <a:off x="9742715" y="9699171"/>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例）テ</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468086</xdr:colOff>
      <xdr:row>20</xdr:row>
      <xdr:rowOff>163286</xdr:rowOff>
    </xdr:from>
    <xdr:to>
      <xdr:col>16</xdr:col>
      <xdr:colOff>2329543</xdr:colOff>
      <xdr:row>26</xdr:row>
      <xdr:rowOff>185057</xdr:rowOff>
    </xdr:to>
    <xdr:sp macro="" textlink="">
      <xdr:nvSpPr>
        <xdr:cNvPr id="3" name="テキスト ボックス 2"/>
        <xdr:cNvSpPr txBox="1"/>
      </xdr:nvSpPr>
      <xdr:spPr>
        <a:xfrm>
          <a:off x="9209315" y="8436429"/>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例）委</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500743</xdr:colOff>
      <xdr:row>20</xdr:row>
      <xdr:rowOff>119743</xdr:rowOff>
    </xdr:from>
    <xdr:to>
      <xdr:col>17</xdr:col>
      <xdr:colOff>2362200</xdr:colOff>
      <xdr:row>26</xdr:row>
      <xdr:rowOff>141514</xdr:rowOff>
    </xdr:to>
    <xdr:sp macro="" textlink="">
      <xdr:nvSpPr>
        <xdr:cNvPr id="2" name="テキスト ボックス 1"/>
        <xdr:cNvSpPr txBox="1"/>
      </xdr:nvSpPr>
      <xdr:spPr>
        <a:xfrm>
          <a:off x="8980714" y="8360229"/>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例）原</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772886</xdr:colOff>
      <xdr:row>20</xdr:row>
      <xdr:rowOff>97971</xdr:rowOff>
    </xdr:from>
    <xdr:to>
      <xdr:col>18</xdr:col>
      <xdr:colOff>32657</xdr:colOff>
      <xdr:row>26</xdr:row>
      <xdr:rowOff>119742</xdr:rowOff>
    </xdr:to>
    <xdr:sp macro="" textlink="">
      <xdr:nvSpPr>
        <xdr:cNvPr id="2" name="テキスト ボックス 1"/>
        <xdr:cNvSpPr txBox="1"/>
      </xdr:nvSpPr>
      <xdr:spPr>
        <a:xfrm>
          <a:off x="9873343" y="8958942"/>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例）展</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391885</xdr:colOff>
      <xdr:row>15</xdr:row>
      <xdr:rowOff>87086</xdr:rowOff>
    </xdr:from>
    <xdr:to>
      <xdr:col>16</xdr:col>
      <xdr:colOff>2253342</xdr:colOff>
      <xdr:row>22</xdr:row>
      <xdr:rowOff>32657</xdr:rowOff>
    </xdr:to>
    <xdr:sp macro="" textlink="">
      <xdr:nvSpPr>
        <xdr:cNvPr id="2" name="テキスト ボックス 1"/>
        <xdr:cNvSpPr txBox="1"/>
      </xdr:nvSpPr>
      <xdr:spPr>
        <a:xfrm>
          <a:off x="9187542" y="6596743"/>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例）広</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489857</xdr:colOff>
      <xdr:row>10</xdr:row>
      <xdr:rowOff>141514</xdr:rowOff>
    </xdr:from>
    <xdr:to>
      <xdr:col>14</xdr:col>
      <xdr:colOff>2328553</xdr:colOff>
      <xdr:row>17</xdr:row>
      <xdr:rowOff>94012</xdr:rowOff>
    </xdr:to>
    <xdr:sp macro="" textlink="">
      <xdr:nvSpPr>
        <xdr:cNvPr id="2" name="テキスト ボックス 1"/>
        <xdr:cNvSpPr txBox="1"/>
      </xdr:nvSpPr>
      <xdr:spPr>
        <a:xfrm>
          <a:off x="8490857" y="4365171"/>
          <a:ext cx="9611096" cy="140029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a:t>
          </a:r>
          <a:r>
            <a:rPr kumimoji="1" lang="en-US" altLang="ja-JP" sz="1100"/>
            <a:t>E-1</a:t>
          </a:r>
          <a:r>
            <a:rPr kumimoji="1" lang="ja-JP" altLang="en-US" sz="1100"/>
            <a:t>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akgp01\&#26032;&#20844;&#31038;&#25991;&#26360;\2005&#26481;&#20140;&#37117;&#12418;&#12398;&#12389;&#12367;&#12426;&#26032;&#38598;&#31309;&#25903;&#25588;&#20107;&#26989;\&#25552;&#20986;&#26360;&#39006;\&#20316;&#26989;&#26085;&#2257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別時間-入力"/>
      <sheetName val="打ち合わせマトリックス"/>
      <sheetName val="人件費計算"/>
    </sheetNames>
    <sheetDataSet>
      <sheetData sheetId="0">
        <row r="3">
          <cell r="E3">
            <v>1000</v>
          </cell>
        </row>
      </sheetData>
      <sheetData sheetId="1"/>
      <sheetData sheetId="2"/>
    </sheetDataSet>
  </externalBook>
</externalLink>
</file>

<file path=xl/tables/table1.xml><?xml version="1.0" encoding="utf-8"?>
<table xmlns="http://schemas.openxmlformats.org/spreadsheetml/2006/main" id="1" name="仮説検証費" displayName="仮説検証費" ref="A4:Q20" totalsRowCount="1" headerRowDxfId="333" dataDxfId="332" totalsRowDxfId="331">
  <tableColumns count="17">
    <tableColumn id="1" name="番　号" dataDxfId="330" totalsRowDxfId="329">
      <calculatedColumnFormula>ROW()-ROW(仮説検証費[[#Headers],[番　号]])</calculatedColumnFormula>
    </tableColumn>
    <tableColumn id="2" name="件　名" dataDxfId="328" totalsRowDxfId="327"/>
    <tableColumn id="3" name="内　容_x000a__x000a_仕　様" dataDxfId="326" totalsRowDxfId="325"/>
    <tableColumn id="5" name="数量_x000a_(A)" dataDxfId="324" totalsRowDxfId="323" dataCellStyle="桁区切り"/>
    <tableColumn id="10" name="単位" dataDxfId="322" totalsRowDxfId="321" dataCellStyle="桁区切り"/>
    <tableColumn id="6" name="単価(B)_x000a_（税抜）" totalsRowLabel="合計" dataDxfId="320" totalsRowDxfId="319" dataCellStyle="桁区切り"/>
    <tableColumn id="7" name="助成事業に_x000a_要する経費_x000a_（税込）" totalsRowFunction="sum" totalsRowDxfId="318" dataCellStyle="桁区切り">
      <calculatedColumnFormula>ROUNDDOWN(仮説検証費[[#This Row],[助成対象経費
(A)×(B)
（税抜）]]*1.1,0)</calculatedColumnFormula>
    </tableColumn>
    <tableColumn id="8" name="助成対象経費_x000a_(A)×(B)_x000a_（税抜）" totalsRowFunction="sum" totalsRowDxfId="317" dataCellStyle="桁区切り">
      <calculatedColumnFormula>仮説検証費[[#This Row],[数量
(A)]]*仮説検証費[[#This Row],[単価(B)
（税抜）]]</calculatedColumnFormula>
    </tableColumn>
    <tableColumn id="12" name="列1" totalsRowDxfId="316">
      <calculatedColumnFormula>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calculatedColumnFormula>
    </tableColumn>
    <tableColumn id="4" name="見積書_x000a_年月日" dataDxfId="315" totalsRowDxfId="314"/>
    <tableColumn id="9" name="契約_x000a_年月日" dataDxfId="313" totalsRowDxfId="312"/>
    <tableColumn id="11" name="納品_x000a_年月日" dataDxfId="311" totalsRowDxfId="310"/>
    <tableColumn id="13" name="請求_x000a_年月日" dataDxfId="309" totalsRowDxfId="308"/>
    <tableColumn id="14" name="支払_x000a_年月日" dataDxfId="307" totalsRowDxfId="306"/>
    <tableColumn id="15" name="領収_x000a_年月日" dataDxfId="305" totalsRowDxfId="304"/>
    <tableColumn id="16" name="支払先企業名" dataDxfId="303" totalsRowDxfId="302"/>
    <tableColumn id="17" name="支払方法_x000a_（選択）" totalsRowDxfId="301"/>
  </tableColumns>
  <tableStyleInfo name="テーブル スタイル 8" showFirstColumn="0" showLastColumn="0" showRowStripes="1" showColumnStripes="0"/>
</table>
</file>

<file path=xl/tables/table10.xml><?xml version="1.0" encoding="utf-8"?>
<table xmlns="http://schemas.openxmlformats.org/spreadsheetml/2006/main" id="11" name="直接人件費ﾊﾟｱ" displayName="直接人件費ﾊﾟｱ" ref="A20:I31" totalsRowShown="0" headerRowDxfId="12" headerRowBorderDxfId="11" tableBorderDxfId="10" totalsRowBorderDxfId="9" headerRowCellStyle="標準 2 2">
  <tableColumns count="9">
    <tableColumn id="1" name="番号" dataDxfId="8"/>
    <tableColumn id="2" name="従事者氏名" dataDxfId="7"/>
    <tableColumn id="4" name="従事内容" dataDxfId="6"/>
    <tableColumn id="5" name="従事時間/日_x000a_(A)" dataDxfId="5"/>
    <tableColumn id="6" name="時給単価(B)" dataDxfId="4"/>
    <tableColumn id="7" name="日額" dataDxfId="3" dataCellStyle="桁区切り"/>
    <tableColumn id="11" name="日数" dataDxfId="2" dataCellStyle="桁区切り"/>
    <tableColumn id="8" name="助成事業に_x000a_要する経費" dataDxfId="1" dataCellStyle="桁区切り"/>
    <tableColumn id="9" name="助成対象経費_x000a_(A)×(B)" dataDxfId="0" dataCellStyle="桁区切り"/>
  </tableColumns>
  <tableStyleInfo showFirstColumn="0" showLastColumn="0" showRowStripes="1" showColumnStripes="0"/>
</table>
</file>

<file path=xl/tables/table2.xml><?xml version="1.0" encoding="utf-8"?>
<table xmlns="http://schemas.openxmlformats.org/spreadsheetml/2006/main" id="3" name="設備等導入費" displayName="設備等導入費" ref="A5:S21" totalsRowCount="1" headerRowDxfId="300" dataDxfId="299" totalsRowDxfId="298">
  <tableColumns count="19">
    <tableColumn id="1" name="番　号" dataDxfId="297" totalsRowDxfId="296">
      <calculatedColumnFormula>ROW()-ROW(設備等導入費[[#Headers],[番　号]])</calculatedColumnFormula>
    </tableColumn>
    <tableColumn id="2" name="品　名" dataDxfId="295" totalsRowDxfId="294"/>
    <tableColumn id="4" name="用　途" dataDxfId="293" totalsRowDxfId="292"/>
    <tableColumn id="10" name="調達方法" dataDxfId="291" totalsRowDxfId="290"/>
    <tableColumn id="11" name="設置期間_x000a_（月数）_x000a_※リース・_x000a_レンタルのみ" dataDxfId="289" totalsRowDxfId="288"/>
    <tableColumn id="5" name="数量(A)" dataDxfId="287" totalsRowDxfId="286" dataCellStyle="桁区切り"/>
    <tableColumn id="13" name="単位" dataDxfId="285" totalsRowDxfId="284" dataCellStyle="桁区切り"/>
    <tableColumn id="6" name="購入単価_x000a_又は_x000a_リース料等の月額（税抜）_x000a_(B)" totalsRowLabel="計" dataDxfId="283" totalsRowDxfId="282" dataCellStyle="桁区切り"/>
    <tableColumn id="7" name="助成事業に_x000a_要する経費_x000a_（税込）" totalsRowFunction="sum" dataDxfId="281" totalsRowDxfId="280" dataCellStyle="桁区切り">
      <calculatedColumnFormula>ROUNDDOWN(設備等導入費[[#This Row],[助成対象経費
(B)×ﾘｰｽ月数×(A)
（税抜）]]*1.1,0)</calculatedColumnFormula>
    </tableColumn>
    <tableColumn id="8" name="助成対象経費_x000a_(B)×ﾘｰｽ月数×(A)_x000a_（税抜）" totalsRowFunction="sum" dataDxfId="279" totalsRowDxfId="278" dataCellStyle="桁区切り">
      <calculatedColumnFormula>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calculatedColumnFormula>
    </tableColumn>
    <tableColumn id="12" name="列1" dataDxfId="277" totalsRowDxfId="276">
      <calculatedColumnFormula>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calculatedColumnFormula>
    </tableColumn>
    <tableColumn id="3" name="見積書_x000a_年月日" dataDxfId="275" totalsRowDxfId="274"/>
    <tableColumn id="14" name="契約_x000a_年月日" dataDxfId="273" totalsRowDxfId="272"/>
    <tableColumn id="15" name="納品_x000a_年月日" dataDxfId="271" totalsRowDxfId="270"/>
    <tableColumn id="16" name="請求_x000a_年月日" dataDxfId="269" totalsRowDxfId="268"/>
    <tableColumn id="17" name="支払_x000a_年月日" dataDxfId="267" totalsRowDxfId="266"/>
    <tableColumn id="18" name="領収_x000a_年月日" dataDxfId="265" totalsRowDxfId="264"/>
    <tableColumn id="19" name="支払先企業名" dataDxfId="263" totalsRowDxfId="262"/>
    <tableColumn id="20" name="支払方法_x000a_（選択）" dataDxfId="261" totalsRowDxfId="260"/>
  </tableColumns>
  <tableStyleInfo name="テーブル スタイル 8" showFirstColumn="0" showLastColumn="0" showRowStripes="1" showColumnStripes="0"/>
</table>
</file>

<file path=xl/tables/table3.xml><?xml version="1.0" encoding="utf-8"?>
<table xmlns="http://schemas.openxmlformats.org/spreadsheetml/2006/main" id="4" name="テストマーケティング費" displayName="テストマーケティング費" ref="A4:Q20" totalsRowCount="1" headerRowDxfId="258" dataDxfId="257" totalsRowDxfId="256">
  <tableColumns count="17">
    <tableColumn id="1" name="番　号" dataDxfId="255" totalsRowDxfId="254">
      <calculatedColumnFormula>ROW()-ROW(テストマーケティング費[[#Headers],[番　号]])</calculatedColumnFormula>
    </tableColumn>
    <tableColumn id="2" name="件　名" dataDxfId="253" totalsRowDxfId="252"/>
    <tableColumn id="4" name="内　容" dataDxfId="251" totalsRowDxfId="250"/>
    <tableColumn id="5" name="数量(A)" dataDxfId="249" totalsRowDxfId="248" dataCellStyle="桁区切り"/>
    <tableColumn id="13" name="単位" dataDxfId="247" totalsRowDxfId="246" dataCellStyle="桁区切り"/>
    <tableColumn id="6" name="単価（税抜）_x000a_(B)" totalsRowLabel="計" dataDxfId="245" totalsRowDxfId="244" dataCellStyle="桁区切り"/>
    <tableColumn id="7" name="助成事業に_x000a_要する経費_x000a_（税込）" totalsRowFunction="sum" dataDxfId="243" totalsRowDxfId="242" dataCellStyle="桁区切り">
      <calculatedColumnFormula>テストマーケティング費[[#This Row],[助成対象経費
(B)×(A)
（税抜）]]*1.1</calculatedColumnFormula>
    </tableColumn>
    <tableColumn id="8" name="助成対象経費_x000a_(B)×(A)_x000a_（税抜）" totalsRowFunction="sum" dataDxfId="241" totalsRowDxfId="240" dataCellStyle="桁区切り">
      <calculatedColumnFormula>テストマーケティング費[[#This Row],[数量(A)]]*テストマーケティング費[[#This Row],[単価（税抜）
(B)]]</calculatedColumnFormula>
    </tableColumn>
    <tableColumn id="12" name="列1" dataDxfId="239" totalsRowDxfId="238">
      <calculatedColumnFormula>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calculatedColumnFormula>
    </tableColumn>
    <tableColumn id="3" name="見積書_x000a_年月日" dataDxfId="237" totalsRowDxfId="236"/>
    <tableColumn id="10" name="契約_x000a_年月日" dataDxfId="235" totalsRowDxfId="234"/>
    <tableColumn id="11" name="納品_x000a_年月日" dataDxfId="233" totalsRowDxfId="232"/>
    <tableColumn id="14" name="請求_x000a_年月日" dataDxfId="231" totalsRowDxfId="230"/>
    <tableColumn id="15" name="支払_x000a_年月日" dataDxfId="229" totalsRowDxfId="228"/>
    <tableColumn id="16" name="領収_x000a_年月日" dataDxfId="227" totalsRowDxfId="226"/>
    <tableColumn id="17" name="支払先企業名" dataDxfId="225" totalsRowDxfId="224"/>
    <tableColumn id="18" name="支払方法_x000a_（選択）" dataDxfId="223" totalsRowDxfId="222"/>
  </tableColumns>
  <tableStyleInfo name="テーブル スタイル 8" showFirstColumn="0" showLastColumn="0" showRowStripes="1" showColumnStripes="0"/>
</table>
</file>

<file path=xl/tables/table4.xml><?xml version="1.0" encoding="utf-8"?>
<table xmlns="http://schemas.openxmlformats.org/spreadsheetml/2006/main" id="5" name="委託外注費" displayName="委託外注費" ref="A4:Q20" totalsRowCount="1" headerRowDxfId="220" dataDxfId="219" totalsRowDxfId="218">
  <tableColumns count="17">
    <tableColumn id="1" name="番　号" dataDxfId="217" totalsRowDxfId="216">
      <calculatedColumnFormula>ROW()-ROW(委託外注費[[#Headers],[番　号]])</calculatedColumnFormula>
    </tableColumn>
    <tableColumn id="2" name="件　名" dataDxfId="215" totalsRowDxfId="214"/>
    <tableColumn id="3" name="内　容_x000a__x000a_仕　様" dataDxfId="213" totalsRowDxfId="212"/>
    <tableColumn id="5" name="数量_x000a_(A)" dataDxfId="211" totalsRowDxfId="210" dataCellStyle="桁区切り"/>
    <tableColumn id="10" name="単位" dataDxfId="209" totalsRowDxfId="208" dataCellStyle="桁区切り"/>
    <tableColumn id="6" name="単価(B)_x000a_（税抜）" totalsRowLabel="合計" dataDxfId="207" totalsRowDxfId="206" dataCellStyle="桁区切り"/>
    <tableColumn id="7" name="助成事業に_x000a_要する経費_x000a_（税込）" totalsRowFunction="sum" dataDxfId="205" totalsRowDxfId="204" dataCellStyle="桁区切り">
      <calculatedColumnFormula>ROUNDDOWN(委託外注費[[#This Row],[助成対象経費
(A)×(B)
（税抜）]]*1.1,0)</calculatedColumnFormula>
    </tableColumn>
    <tableColumn id="8" name="助成対象経費_x000a_(A)×(B)_x000a_（税抜）" totalsRowFunction="sum" dataDxfId="203" totalsRowDxfId="202" dataCellStyle="桁区切り">
      <calculatedColumnFormula>委託外注費[[#This Row],[数量
(A)]]*委託外注費[[#This Row],[単価(B)
（税抜）]]</calculatedColumnFormula>
    </tableColumn>
    <tableColumn id="12" name="列1" dataDxfId="201" totalsRowDxfId="200">
      <calculatedColumnFormula>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calculatedColumnFormula>
    </tableColumn>
    <tableColumn id="4" name="見積書_x000a_年月日" dataDxfId="199" totalsRowDxfId="198"/>
    <tableColumn id="11" name="契約_x000a_年月日" dataDxfId="197" totalsRowDxfId="196"/>
    <tableColumn id="13" name="納品_x000a_年月日" dataDxfId="195" totalsRowDxfId="194"/>
    <tableColumn id="14" name="請求_x000a_年月日" dataDxfId="193" totalsRowDxfId="192"/>
    <tableColumn id="15" name="支払_x000a_年月日" dataDxfId="191" totalsRowDxfId="190"/>
    <tableColumn id="16" name="領収_x000a_年月日" dataDxfId="189" totalsRowDxfId="188"/>
    <tableColumn id="17" name="支払先企業名" dataDxfId="187" totalsRowDxfId="186"/>
    <tableColumn id="18" name="支払方法_x000a_（選択）" dataDxfId="185" totalsRowDxfId="184"/>
  </tableColumns>
  <tableStyleInfo name="テーブル スタイル 8" showFirstColumn="0" showLastColumn="0" showRowStripes="1" showColumnStripes="0"/>
</table>
</file>

<file path=xl/tables/table5.xml><?xml version="1.0" encoding="utf-8"?>
<table xmlns="http://schemas.openxmlformats.org/spreadsheetml/2006/main" id="2" name="原材料・副資材費" displayName="原材料・副資材費" ref="A4:R20" totalsRowCount="1" headerRowDxfId="183" dataDxfId="182" totalsRowDxfId="181">
  <tableColumns count="18">
    <tableColumn id="1" name="番　号" dataDxfId="180" totalsRowDxfId="179">
      <calculatedColumnFormula>ROW()-ROW(原材料・副資材費[[#Headers],[番　号]])</calculatedColumnFormula>
    </tableColumn>
    <tableColumn id="2" name="品　名" dataDxfId="178" totalsRowDxfId="177"/>
    <tableColumn id="3" name="仕　様" dataDxfId="176" totalsRowDxfId="175"/>
    <tableColumn id="4" name="用　途" dataDxfId="174" totalsRowDxfId="173"/>
    <tableColumn id="5" name="数量_x000a_(A)" dataDxfId="172" totalsRowDxfId="171" dataCellStyle="桁区切り"/>
    <tableColumn id="10" name="単位" dataDxfId="170" totalsRowDxfId="169" dataCellStyle="桁区切り"/>
    <tableColumn id="6" name="単価(B)_x000a_（税抜）" totalsRowLabel="計" dataDxfId="168" totalsRowDxfId="167" dataCellStyle="桁区切り"/>
    <tableColumn id="7" name="助成事業に_x000a_要する経費_x000a_（税込）" totalsRowFunction="sum" dataDxfId="166" totalsRowDxfId="165" dataCellStyle="桁区切り">
      <calculatedColumnFormula>ROUNDDOWN(原材料・副資材費[[#This Row],[助成対象経費
(A)×(B)
（税抜）]]*1.1,0)</calculatedColumnFormula>
    </tableColumn>
    <tableColumn id="8" name="助成対象経費_x000a_(A)×(B)_x000a_（税抜）" totalsRowFunction="sum" dataDxfId="164" totalsRowDxfId="163" dataCellStyle="桁区切り">
      <calculatedColumnFormula>原材料・副資材費[[#This Row],[数量
(A)]]*原材料・副資材費[[#This Row],[単価(B)
（税抜）]]</calculatedColumnFormula>
    </tableColumn>
    <tableColumn id="12" name="列1" dataDxfId="162" totalsRowDxfId="161">
      <calculatedColumnFormula>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calculatedColumnFormula>
    </tableColumn>
    <tableColumn id="11" name="見積書_x000a_年月日" dataDxfId="160" totalsRowDxfId="159"/>
    <tableColumn id="13" name="契約_x000a_年月日" dataDxfId="158" totalsRowDxfId="157"/>
    <tableColumn id="14" name="納品_x000a_年月日" dataDxfId="156" totalsRowDxfId="155"/>
    <tableColumn id="15" name="請求_x000a_年月日" dataDxfId="154" totalsRowDxfId="153"/>
    <tableColumn id="16" name="支払_x000a_年月日" dataDxfId="152" totalsRowDxfId="151"/>
    <tableColumn id="17" name="領収_x000a_年月日" dataDxfId="150" totalsRowDxfId="149"/>
    <tableColumn id="18" name="支払先企業名" dataDxfId="148" totalsRowDxfId="147"/>
    <tableColumn id="19" name="支払方法_x000a_（選択）" dataDxfId="146" totalsRowDxfId="145"/>
  </tableColumns>
  <tableStyleInfo name="テーブル スタイル 8" showFirstColumn="0" showLastColumn="0" showRowStripes="1" showColumnStripes="0"/>
</table>
</file>

<file path=xl/tables/table6.xml><?xml version="1.0" encoding="utf-8"?>
<table xmlns="http://schemas.openxmlformats.org/spreadsheetml/2006/main" id="6" name="展示会等参加費" displayName="展示会等参加費" ref="A4:R20" totalsRowCount="1" headerRowDxfId="144" dataDxfId="143" totalsRowDxfId="142" dataCellStyle="桁区切り">
  <tableColumns count="18">
    <tableColumn id="1" name="番号" totalsRowLabel="計" dataDxfId="141" totalsRowDxfId="140">
      <calculatedColumnFormula>ROW()-ROW(展示会等参加費[[#Headers],[番号]])</calculatedColumnFormula>
    </tableColumn>
    <tableColumn id="2" name="展示会名" dataDxfId="139" totalsRowDxfId="138"/>
    <tableColumn id="11" name="開催期間・_x000a_会場" dataDxfId="137" totalsRowDxfId="136"/>
    <tableColumn id="3" name="経費目" dataDxfId="135" totalsRowDxfId="134"/>
    <tableColumn id="5" name="数量_x000a_(A)" dataDxfId="133" totalsRowDxfId="132"/>
    <tableColumn id="12" name="単位" dataDxfId="131" totalsRowDxfId="130"/>
    <tableColumn id="6" name="単価_x000a_（税抜、B）" dataDxfId="129" totalsRowDxfId="128" dataCellStyle="桁区切り"/>
    <tableColumn id="7" name="助成事業に_x000a_要する経費_x000a_（税込）" totalsRowFunction="sum" dataDxfId="127" totalsRowDxfId="126" dataCellStyle="桁区切り">
      <calculatedColumnFormula>ROUNDDOWN(展示会等参加費[[#This Row],[助成
対象経費
(A)×(B)]]*1.1,0)</calculatedColumnFormula>
    </tableColumn>
    <tableColumn id="8" name="助成_x000a_対象経費_x000a_(A)×(B)" totalsRowFunction="sum" dataDxfId="125" totalsRowDxfId="124" dataCellStyle="桁区切り">
      <calculatedColumnFormula>展示会等参加費[[#This Row],[数量
(A)]]*展示会等参加費[[#This Row],[単価
（税抜、B）]]</calculatedColumnFormula>
    </tableColumn>
    <tableColumn id="10" name="列1" dataDxfId="123" totalsRowDxfId="122">
      <calculatedColumnFormula>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calculatedColumnFormula>
    </tableColumn>
    <tableColumn id="4" name="見積書_x000a_年月日" dataDxfId="121" totalsRowDxfId="120" dataCellStyle="桁区切り"/>
    <tableColumn id="13" name="契約_x000a_年月日" dataDxfId="119" totalsRowDxfId="118" dataCellStyle="桁区切り"/>
    <tableColumn id="14" name="納品_x000a_年月日" dataDxfId="117" totalsRowDxfId="116" dataCellStyle="桁区切り"/>
    <tableColumn id="15" name="請求_x000a_年月日" dataDxfId="115" totalsRowDxfId="114" dataCellStyle="桁区切り"/>
    <tableColumn id="16" name="支払_x000a_年月日" dataDxfId="113" totalsRowDxfId="112" dataCellStyle="桁区切り"/>
    <tableColumn id="17" name="領収_x000a_年月日" dataDxfId="111" totalsRowDxfId="110" dataCellStyle="桁区切り"/>
    <tableColumn id="18" name="支払先企業名" dataDxfId="109" totalsRowDxfId="108" dataCellStyle="桁区切り"/>
    <tableColumn id="19" name="支払方法_x000a_（選択）" dataDxfId="107" totalsRowDxfId="106" dataCellStyle="桁区切り"/>
  </tableColumns>
  <tableStyleInfo name="テーブル スタイル 4 7" showFirstColumn="1" showLastColumn="1" showRowStripes="1" showColumnStripes="0"/>
</table>
</file>

<file path=xl/tables/table7.xml><?xml version="1.0" encoding="utf-8"?>
<table xmlns="http://schemas.openxmlformats.org/spreadsheetml/2006/main" id="7" name="広告費" displayName="広告費" ref="A4:Q15" totalsRowCount="1" headerRowDxfId="105" dataDxfId="104" totalsRowDxfId="103">
  <tableColumns count="17">
    <tableColumn id="1" name="番　号" dataDxfId="102" totalsRowDxfId="101">
      <calculatedColumnFormula>ROW()-ROW(広告費[[#Headers],[番　号]])</calculatedColumnFormula>
    </tableColumn>
    <tableColumn id="2" name="掲載媒体又は制作物" dataDxfId="100" totalsRowDxfId="99"/>
    <tableColumn id="4" name="内容及び仕様" dataDxfId="98" totalsRowDxfId="97"/>
    <tableColumn id="5" name="数量_x000a_(A)" dataDxfId="96" totalsRowDxfId="95" dataCellStyle="桁区切り"/>
    <tableColumn id="10" name="単位" dataDxfId="94" totalsRowDxfId="93" dataCellStyle="桁区切り"/>
    <tableColumn id="6" name="単価(B)_x000a_（税抜）" totalsRowLabel="計" dataDxfId="92" totalsRowDxfId="91" dataCellStyle="桁区切り"/>
    <tableColumn id="7" name="助成事業に_x000a_要する経費_x000a_（税込）" totalsRowFunction="sum" dataDxfId="90" totalsRowDxfId="89" dataCellStyle="桁区切り">
      <calculatedColumnFormula>ROUNDDOWN(広告費[[#This Row],[助成対象経費
(A)×(B)
（税抜）]]*1.1,0)</calculatedColumnFormula>
    </tableColumn>
    <tableColumn id="8" name="助成対象経費_x000a_(A)×(B)_x000a_（税抜）" totalsRowFunction="sum" dataDxfId="88" totalsRowDxfId="87" dataCellStyle="桁区切り">
      <calculatedColumnFormula>広告費[[#This Row],[数量
(A)]]*広告費[[#This Row],[単価(B)
（税抜）]]</calculatedColumnFormula>
    </tableColumn>
    <tableColumn id="12" name="列1" dataDxfId="86" totalsRowDxfId="85">
      <calculatedColumnFormula>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calculatedColumnFormula>
    </tableColumn>
    <tableColumn id="3" name="見積書_x000a_年月日" dataDxfId="84" totalsRowDxfId="83"/>
    <tableColumn id="11" name="契約_x000a_年月日" dataDxfId="82" totalsRowDxfId="81"/>
    <tableColumn id="13" name="納品_x000a_年月日" dataDxfId="80" totalsRowDxfId="79"/>
    <tableColumn id="14" name="請求_x000a_年月日" dataDxfId="78" totalsRowDxfId="77"/>
    <tableColumn id="15" name="支払_x000a_年月日" dataDxfId="76" totalsRowDxfId="75"/>
    <tableColumn id="16" name="領収_x000a_年月日" dataDxfId="74" totalsRowDxfId="73"/>
    <tableColumn id="17" name="支払先企業名" dataDxfId="72" totalsRowDxfId="71"/>
    <tableColumn id="18" name="支払方法_x000a_（選択）" dataDxfId="70" totalsRowDxfId="69"/>
  </tableColumns>
  <tableStyleInfo name="テーブル スタイル 8" showFirstColumn="0" showLastColumn="0" showRowStripes="1" showColumnStripes="0"/>
</table>
</file>

<file path=xl/tables/table8.xml><?xml version="1.0" encoding="utf-8"?>
<table xmlns="http://schemas.openxmlformats.org/spreadsheetml/2006/main" id="8" name="ECサイト出店" displayName="ECサイト出店" ref="A4:O10" totalsRowCount="1" headerRowDxfId="68" dataDxfId="67" totalsRowDxfId="66">
  <tableColumns count="15">
    <tableColumn id="1" name="番　号" dataDxfId="65" totalsRowDxfId="64">
      <calculatedColumnFormula>ROW()-ROW(ECサイト出店[[#Headers],[番　号]])</calculatedColumnFormula>
    </tableColumn>
    <tableColumn id="2" name="ＥＣサイト名" dataDxfId="63" totalsRowDxfId="62"/>
    <tableColumn id="4" name="EC運営者HP" dataDxfId="61" totalsRowDxfId="60"/>
    <tableColumn id="6" name="料金_x000a_（税抜）" totalsRowLabel="計" dataDxfId="59" totalsRowDxfId="58" dataCellStyle="桁区切り"/>
    <tableColumn id="7" name="助成事業に_x000a_要する経費_x000a_（税込）" totalsRowFunction="sum" dataDxfId="57" totalsRowDxfId="56" dataCellStyle="桁区切り">
      <calculatedColumnFormula>ROUNDDOWN(ECサイト出店[[#This Row],[助成対象経費
（税抜）]]*1.1,0)</calculatedColumnFormula>
    </tableColumn>
    <tableColumn id="8" name="助成対象経費_x000a_（税抜）" totalsRowFunction="sum" dataDxfId="55" totalsRowDxfId="54" dataCellStyle="桁区切り">
      <calculatedColumnFormula>ECサイト出店[[#This Row],[料金
（税抜）]]</calculatedColumnFormula>
    </tableColumn>
    <tableColumn id="12" name="列1" dataDxfId="53" totalsRowDxfId="52">
      <calculatedColumnFormula>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calculatedColumnFormula>
    </tableColumn>
    <tableColumn id="3" name="見積書_x000a_年月日" dataDxfId="51" totalsRowDxfId="50"/>
    <tableColumn id="5" name="契約_x000a_年月日" dataDxfId="49" totalsRowDxfId="48"/>
    <tableColumn id="10" name="納品_x000a_年月日" dataDxfId="47" totalsRowDxfId="46"/>
    <tableColumn id="11" name="請求_x000a_年月日" dataDxfId="45" totalsRowDxfId="44"/>
    <tableColumn id="13" name="支払_x000a_年月日" dataDxfId="43" totalsRowDxfId="42"/>
    <tableColumn id="14" name="領収_x000a_年月日" dataDxfId="41" totalsRowDxfId="40"/>
    <tableColumn id="15" name="支払先企業名" dataDxfId="39" totalsRowDxfId="38"/>
    <tableColumn id="16" name="支払方法_x000a_（選択）" dataDxfId="37" totalsRowDxfId="36"/>
  </tableColumns>
  <tableStyleInfo name="テーブル スタイル 8" showFirstColumn="0" showLastColumn="0" showRowStripes="1" showColumnStripes="0"/>
</table>
</file>

<file path=xl/tables/table9.xml><?xml version="1.0" encoding="utf-8"?>
<table xmlns="http://schemas.openxmlformats.org/spreadsheetml/2006/main" id="9" name="直接人件費役社" displayName="直接人件費役社" ref="A6:J17" totalsRowCount="1" headerRowDxfId="35" dataDxfId="34" totalsRowDxfId="33">
  <tableColumns count="10">
    <tableColumn id="1" name="番号" dataDxfId="32" totalsRowDxfId="31">
      <calculatedColumnFormula>ROW()-ROW(直接人件費役社[[#Headers],[番号]])</calculatedColumnFormula>
    </tableColumn>
    <tableColumn id="2" name="従事者氏名" dataDxfId="30" totalsRowDxfId="29"/>
    <tableColumn id="3" name="所属部門" dataDxfId="28" totalsRowDxfId="27"/>
    <tableColumn id="9" name="雇用形態" dataDxfId="26" totalsRowDxfId="25"/>
    <tableColumn id="4" name="従事内容" dataDxfId="24" totalsRowDxfId="23"/>
    <tableColumn id="10" name="従事時間_x000a_(A)" dataDxfId="22" totalsRowDxfId="21" dataCellStyle="桁区切り"/>
    <tableColumn id="5" name="単価(B)_x000a_(税抜)" totalsRowLabel="計" dataDxfId="20" totalsRowDxfId="19" dataCellStyle="桁区切り"/>
    <tableColumn id="7" name="助成事業に_x000a_要する経費" totalsRowFunction="sum" dataDxfId="18" totalsRowDxfId="17" dataCellStyle="桁区切り">
      <calculatedColumnFormula>直接人件費役社[[#This Row],[助成対象経費
(A)×(B)]]*1</calculatedColumnFormula>
    </tableColumn>
    <tableColumn id="8" name="助成対象経費_x000a_(A)×(B)" totalsRowFunction="sum" dataDxfId="16" totalsRowDxfId="15" dataCellStyle="桁区切り">
      <calculatedColumnFormula>IF(直接人件費役社[[#This Row],[従事時間
(A)]]&gt;2700,2700*直接人件費役社[[#This Row],[単価(B)
(税抜)]],直接人件費役社[[#This Row],[従事時間
(A)]]*直接人件費役社[[#This Row],[単価(B)
(税抜)]])</calculatedColumnFormula>
    </tableColumn>
    <tableColumn id="12" name="列1" dataDxfId="14" totalsRowDxfId="13">
      <calculatedColumnFormula>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calculatedColumnFormula>
    </tableColumn>
  </tableColumns>
  <tableStyleInfo name="テーブル スタイル 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0"/>
  <sheetViews>
    <sheetView showGridLines="0" tabSelected="1" view="pageBreakPreview" zoomScale="85" zoomScaleNormal="100" zoomScaleSheetLayoutView="85" workbookViewId="0">
      <selection activeCell="AC18" sqref="AC18"/>
    </sheetView>
  </sheetViews>
  <sheetFormatPr defaultColWidth="8.796875" defaultRowHeight="18" x14ac:dyDescent="0.45"/>
  <cols>
    <col min="1" max="24" width="4" style="1" customWidth="1"/>
    <col min="25" max="16384" width="8.796875" style="1"/>
  </cols>
  <sheetData>
    <row r="1" spans="1:41" ht="15" customHeight="1" x14ac:dyDescent="0.45">
      <c r="A1" s="135" t="s">
        <v>198</v>
      </c>
      <c r="B1" s="136"/>
      <c r="C1" s="136"/>
      <c r="D1" s="136"/>
      <c r="E1" s="136"/>
      <c r="F1" s="136"/>
      <c r="G1" s="136"/>
      <c r="H1" s="136"/>
      <c r="I1" s="136"/>
      <c r="J1" s="136"/>
      <c r="K1" s="136"/>
      <c r="L1" s="136"/>
      <c r="M1" s="136"/>
      <c r="N1" s="136"/>
      <c r="O1" s="136"/>
      <c r="P1" s="137"/>
      <c r="Q1" s="137"/>
      <c r="R1" s="137"/>
      <c r="S1" s="137"/>
      <c r="T1" s="137"/>
      <c r="U1" s="137"/>
      <c r="V1" s="136"/>
      <c r="W1" s="138"/>
      <c r="X1" s="138"/>
    </row>
    <row r="2" spans="1:41" ht="15" customHeight="1" x14ac:dyDescent="0.45">
      <c r="A2" s="139"/>
      <c r="B2" s="136"/>
      <c r="C2" s="136"/>
      <c r="D2" s="136"/>
      <c r="E2" s="136"/>
      <c r="F2" s="136"/>
      <c r="G2" s="136"/>
      <c r="H2" s="136"/>
      <c r="I2" s="136"/>
      <c r="J2" s="136"/>
      <c r="K2" s="136"/>
      <c r="L2" s="136"/>
      <c r="M2" s="136"/>
      <c r="N2" s="136"/>
      <c r="O2" s="136"/>
      <c r="P2" s="140" t="s">
        <v>179</v>
      </c>
      <c r="Q2" s="141"/>
      <c r="R2" s="142" t="s">
        <v>180</v>
      </c>
      <c r="S2" s="141"/>
      <c r="T2" s="142" t="s">
        <v>181</v>
      </c>
      <c r="U2" s="141"/>
      <c r="V2" s="142" t="s">
        <v>182</v>
      </c>
      <c r="W2" s="138"/>
      <c r="X2" s="138"/>
    </row>
    <row r="3" spans="1:41" ht="12" customHeight="1" x14ac:dyDescent="0.45">
      <c r="A3" s="139" t="s">
        <v>183</v>
      </c>
      <c r="B3" s="136"/>
      <c r="C3" s="136"/>
      <c r="D3" s="136"/>
      <c r="E3" s="136"/>
      <c r="F3" s="136"/>
      <c r="G3" s="136"/>
      <c r="H3" s="136"/>
      <c r="I3" s="136"/>
      <c r="J3" s="136"/>
      <c r="K3" s="136"/>
      <c r="L3" s="136"/>
      <c r="M3" s="136"/>
      <c r="N3" s="136"/>
      <c r="O3" s="136"/>
      <c r="P3" s="137"/>
      <c r="Q3" s="137"/>
      <c r="R3" s="137"/>
      <c r="S3" s="137"/>
      <c r="T3" s="137"/>
      <c r="U3" s="137"/>
      <c r="V3" s="136"/>
      <c r="W3" s="143"/>
      <c r="X3" s="143"/>
    </row>
    <row r="4" spans="1:41" ht="12" customHeight="1" x14ac:dyDescent="0.45">
      <c r="A4" s="139" t="s">
        <v>184</v>
      </c>
      <c r="B4" s="136"/>
      <c r="C4" s="136"/>
      <c r="D4" s="136"/>
      <c r="E4" s="136"/>
      <c r="F4" s="136"/>
      <c r="G4" s="136"/>
      <c r="H4" s="136"/>
      <c r="I4" s="136"/>
      <c r="J4" s="136"/>
      <c r="K4" s="136"/>
      <c r="L4" s="136"/>
      <c r="M4" s="136"/>
      <c r="N4" s="136"/>
      <c r="O4" s="136"/>
      <c r="P4" s="137"/>
      <c r="Q4" s="137"/>
      <c r="R4" s="137"/>
      <c r="S4" s="137"/>
      <c r="T4" s="137"/>
      <c r="U4" s="137"/>
      <c r="V4" s="136"/>
      <c r="W4" s="143"/>
      <c r="X4" s="143"/>
    </row>
    <row r="5" spans="1:41" ht="20.55" customHeight="1" x14ac:dyDescent="0.45">
      <c r="A5" s="139"/>
      <c r="B5" s="136"/>
      <c r="C5" s="136"/>
      <c r="D5" s="136"/>
      <c r="E5" s="136"/>
      <c r="F5" s="136"/>
      <c r="G5" s="136"/>
      <c r="H5" s="136"/>
      <c r="I5" s="136"/>
      <c r="J5" s="144"/>
      <c r="K5" s="144"/>
      <c r="L5" s="284" t="s">
        <v>185</v>
      </c>
      <c r="M5" s="285"/>
      <c r="N5" s="286"/>
      <c r="O5" s="145" t="s">
        <v>186</v>
      </c>
      <c r="P5" s="289"/>
      <c r="Q5" s="290"/>
      <c r="R5" s="290"/>
      <c r="S5" s="290"/>
      <c r="T5" s="290"/>
      <c r="U5" s="290"/>
      <c r="V5" s="291"/>
      <c r="W5" s="146"/>
      <c r="X5" s="146"/>
    </row>
    <row r="6" spans="1:41" ht="20.55" customHeight="1" x14ac:dyDescent="0.45">
      <c r="A6" s="139"/>
      <c r="B6" s="136"/>
      <c r="C6" s="136"/>
      <c r="D6" s="136"/>
      <c r="E6" s="136"/>
      <c r="F6" s="136"/>
      <c r="G6" s="136"/>
      <c r="H6" s="136"/>
      <c r="I6" s="136"/>
      <c r="J6" s="144"/>
      <c r="K6" s="147"/>
      <c r="L6" s="287"/>
      <c r="M6" s="287"/>
      <c r="N6" s="288"/>
      <c r="O6" s="292"/>
      <c r="P6" s="293"/>
      <c r="Q6" s="293"/>
      <c r="R6" s="293"/>
      <c r="S6" s="293"/>
      <c r="T6" s="293"/>
      <c r="U6" s="293"/>
      <c r="V6" s="293"/>
      <c r="W6" s="146"/>
      <c r="X6" s="146"/>
    </row>
    <row r="7" spans="1:41" ht="6" customHeight="1" x14ac:dyDescent="0.45">
      <c r="A7" s="139"/>
      <c r="B7" s="136"/>
      <c r="C7" s="136"/>
      <c r="D7" s="136"/>
      <c r="E7" s="136"/>
      <c r="F7" s="136"/>
      <c r="G7" s="136"/>
      <c r="H7" s="136"/>
      <c r="I7" s="136"/>
      <c r="J7" s="144"/>
      <c r="K7" s="136"/>
      <c r="L7" s="136"/>
      <c r="M7" s="136"/>
      <c r="N7" s="136"/>
      <c r="O7" s="148"/>
      <c r="P7" s="148"/>
      <c r="Q7" s="148"/>
      <c r="R7" s="148"/>
      <c r="S7" s="148"/>
      <c r="T7" s="148"/>
      <c r="U7" s="148"/>
      <c r="V7" s="148"/>
      <c r="W7" s="146"/>
      <c r="X7" s="146"/>
    </row>
    <row r="8" spans="1:41" ht="20.55" customHeight="1" x14ac:dyDescent="0.45">
      <c r="A8" s="136"/>
      <c r="B8" s="136"/>
      <c r="C8" s="136"/>
      <c r="D8" s="136"/>
      <c r="E8" s="136"/>
      <c r="F8" s="136"/>
      <c r="G8" s="136"/>
      <c r="H8" s="136"/>
      <c r="I8" s="136"/>
      <c r="J8" s="144"/>
      <c r="K8" s="144"/>
      <c r="L8" s="272" t="s">
        <v>187</v>
      </c>
      <c r="M8" s="273"/>
      <c r="N8" s="274"/>
      <c r="O8" s="294"/>
      <c r="P8" s="294"/>
      <c r="Q8" s="294"/>
      <c r="R8" s="294"/>
      <c r="S8" s="294"/>
      <c r="T8" s="294"/>
      <c r="U8" s="294"/>
      <c r="V8" s="294"/>
      <c r="W8" s="149"/>
      <c r="X8" s="149"/>
    </row>
    <row r="9" spans="1:41" ht="5.4" customHeight="1" x14ac:dyDescent="0.45">
      <c r="A9" s="136"/>
      <c r="B9" s="136"/>
      <c r="C9" s="136"/>
      <c r="D9" s="136"/>
      <c r="E9" s="136"/>
      <c r="F9" s="136"/>
      <c r="G9" s="136"/>
      <c r="H9" s="136"/>
      <c r="I9" s="136"/>
      <c r="J9" s="144"/>
      <c r="K9" s="139"/>
      <c r="L9" s="139"/>
      <c r="M9" s="139"/>
      <c r="N9" s="139"/>
      <c r="O9" s="139"/>
      <c r="P9" s="139"/>
      <c r="Q9" s="139"/>
      <c r="R9" s="139"/>
      <c r="S9" s="139"/>
      <c r="T9" s="139"/>
      <c r="U9" s="139"/>
      <c r="V9" s="139"/>
      <c r="W9" s="146"/>
      <c r="X9" s="146"/>
    </row>
    <row r="10" spans="1:41" ht="20.55" customHeight="1" x14ac:dyDescent="0.45">
      <c r="A10" s="136"/>
      <c r="B10" s="136"/>
      <c r="C10" s="136"/>
      <c r="D10" s="136"/>
      <c r="E10" s="136"/>
      <c r="F10" s="136"/>
      <c r="G10" s="136"/>
      <c r="H10" s="136"/>
      <c r="I10" s="144"/>
      <c r="J10" s="144"/>
      <c r="K10" s="144"/>
      <c r="L10" s="272" t="s">
        <v>188</v>
      </c>
      <c r="M10" s="273"/>
      <c r="N10" s="274"/>
      <c r="O10" s="277"/>
      <c r="P10" s="278"/>
      <c r="Q10" s="278"/>
      <c r="R10" s="278"/>
      <c r="S10" s="278"/>
      <c r="T10" s="278"/>
      <c r="U10" s="278"/>
      <c r="V10" s="279"/>
      <c r="W10" s="149"/>
      <c r="X10" s="149"/>
    </row>
    <row r="11" spans="1:41" ht="10.8" customHeight="1" x14ac:dyDescent="0.45">
      <c r="A11" s="136"/>
      <c r="B11" s="136"/>
      <c r="C11" s="136"/>
      <c r="D11" s="136"/>
      <c r="E11" s="136"/>
      <c r="F11" s="136"/>
      <c r="G11" s="136"/>
      <c r="H11" s="136"/>
      <c r="I11" s="136"/>
      <c r="J11" s="136"/>
      <c r="K11" s="136"/>
      <c r="L11" s="136"/>
      <c r="M11" s="136"/>
      <c r="N11" s="136"/>
      <c r="O11" s="136"/>
      <c r="P11" s="136"/>
      <c r="Q11" s="136"/>
      <c r="R11" s="136"/>
      <c r="S11" s="136"/>
      <c r="T11" s="136"/>
      <c r="U11" s="136"/>
      <c r="V11" s="136"/>
      <c r="W11" s="146"/>
      <c r="X11" s="146"/>
    </row>
    <row r="12" spans="1:41" ht="43.8" customHeight="1" x14ac:dyDescent="0.45">
      <c r="A12" s="280" t="s">
        <v>199</v>
      </c>
      <c r="B12" s="281"/>
      <c r="C12" s="281"/>
      <c r="D12" s="281"/>
      <c r="E12" s="281"/>
      <c r="F12" s="281"/>
      <c r="G12" s="281"/>
      <c r="H12" s="281"/>
      <c r="I12" s="281"/>
      <c r="J12" s="281"/>
      <c r="K12" s="281"/>
      <c r="L12" s="281"/>
      <c r="M12" s="281"/>
      <c r="N12" s="281"/>
      <c r="O12" s="281"/>
      <c r="P12" s="281"/>
      <c r="Q12" s="281"/>
      <c r="R12" s="281"/>
      <c r="S12" s="281"/>
      <c r="T12" s="281"/>
      <c r="U12" s="281"/>
      <c r="V12" s="281"/>
      <c r="W12" s="149"/>
      <c r="X12" s="149"/>
    </row>
    <row r="13" spans="1:41" ht="46.8" customHeight="1" x14ac:dyDescent="0.45">
      <c r="A13" s="282" t="s">
        <v>200</v>
      </c>
      <c r="B13" s="282"/>
      <c r="C13" s="282"/>
      <c r="D13" s="282"/>
      <c r="E13" s="282"/>
      <c r="F13" s="282"/>
      <c r="G13" s="282"/>
      <c r="H13" s="282"/>
      <c r="I13" s="282"/>
      <c r="J13" s="282"/>
      <c r="K13" s="282"/>
      <c r="L13" s="282"/>
      <c r="M13" s="282"/>
      <c r="N13" s="282"/>
      <c r="O13" s="282"/>
      <c r="P13" s="282"/>
      <c r="Q13" s="282"/>
      <c r="R13" s="282"/>
      <c r="S13" s="282"/>
      <c r="T13" s="282"/>
      <c r="U13" s="282"/>
      <c r="V13" s="282"/>
      <c r="W13" s="150"/>
      <c r="X13" s="150"/>
      <c r="Z13" s="151"/>
      <c r="AA13" s="151"/>
      <c r="AB13" s="151"/>
      <c r="AC13" s="151"/>
      <c r="AD13" s="151"/>
      <c r="AE13" s="151"/>
      <c r="AF13" s="151"/>
      <c r="AG13" s="151"/>
      <c r="AH13" s="151"/>
      <c r="AI13" s="151"/>
      <c r="AJ13" s="151"/>
      <c r="AK13" s="151"/>
      <c r="AL13" s="151"/>
      <c r="AM13" s="151"/>
      <c r="AN13" s="151"/>
      <c r="AO13" s="151"/>
    </row>
    <row r="14" spans="1:41" ht="33" customHeight="1" x14ac:dyDescent="0.45">
      <c r="A14" s="283" t="s">
        <v>189</v>
      </c>
      <c r="B14" s="283"/>
      <c r="C14" s="283"/>
      <c r="D14" s="283"/>
      <c r="E14" s="283"/>
      <c r="F14" s="283"/>
      <c r="G14" s="283"/>
      <c r="H14" s="283"/>
      <c r="I14" s="283"/>
      <c r="J14" s="283"/>
      <c r="K14" s="283"/>
      <c r="L14" s="283"/>
      <c r="M14" s="283"/>
      <c r="N14" s="283"/>
      <c r="O14" s="283"/>
      <c r="P14" s="283"/>
      <c r="Q14" s="283"/>
      <c r="R14" s="283"/>
      <c r="S14" s="283"/>
      <c r="T14" s="283"/>
      <c r="U14" s="283"/>
      <c r="V14" s="283"/>
      <c r="W14" s="150"/>
      <c r="X14" s="150"/>
      <c r="Z14" s="151"/>
      <c r="AA14" s="151"/>
      <c r="AB14" s="151"/>
      <c r="AC14" s="151"/>
      <c r="AD14" s="151"/>
      <c r="AE14" s="151"/>
      <c r="AF14" s="151"/>
      <c r="AG14" s="151"/>
      <c r="AH14" s="151"/>
      <c r="AI14" s="151"/>
      <c r="AJ14" s="151"/>
      <c r="AK14" s="151"/>
      <c r="AL14" s="151"/>
      <c r="AM14" s="151"/>
      <c r="AN14" s="151"/>
      <c r="AO14" s="151"/>
    </row>
    <row r="15" spans="1:41" ht="19.8" x14ac:dyDescent="0.45">
      <c r="A15" s="152"/>
      <c r="B15" s="152"/>
      <c r="C15" s="152"/>
      <c r="D15" s="152"/>
      <c r="E15" s="152"/>
      <c r="F15" s="152"/>
      <c r="G15" s="152"/>
      <c r="H15" s="152"/>
      <c r="I15" s="152"/>
      <c r="J15" s="152"/>
      <c r="K15" s="152"/>
      <c r="L15" s="152"/>
      <c r="M15" s="152"/>
      <c r="N15" s="152"/>
      <c r="O15" s="152"/>
      <c r="P15" s="152"/>
      <c r="Q15" s="152"/>
      <c r="R15" s="152"/>
      <c r="S15" s="152"/>
      <c r="T15" s="152"/>
      <c r="U15" s="152"/>
      <c r="V15" s="152"/>
      <c r="W15" s="153"/>
      <c r="X15" s="154"/>
      <c r="Z15" s="245"/>
      <c r="AA15" s="245"/>
      <c r="AB15" s="245"/>
      <c r="AC15" s="245"/>
      <c r="AD15" s="246"/>
      <c r="AE15" s="246"/>
      <c r="AF15" s="245"/>
      <c r="AG15" s="245"/>
      <c r="AH15" s="245"/>
      <c r="AI15" s="245"/>
      <c r="AJ15" s="245"/>
      <c r="AK15" s="259"/>
      <c r="AL15" s="259"/>
      <c r="AM15" s="151"/>
      <c r="AN15" s="151"/>
      <c r="AO15" s="151"/>
    </row>
    <row r="16" spans="1:41" ht="27" customHeight="1" x14ac:dyDescent="0.45">
      <c r="A16" s="155" t="s">
        <v>201</v>
      </c>
      <c r="B16" s="156"/>
      <c r="C16" s="157"/>
      <c r="D16" s="157"/>
      <c r="E16" s="157"/>
      <c r="F16" s="157"/>
      <c r="G16" s="264"/>
      <c r="H16" s="264"/>
      <c r="I16" s="264"/>
      <c r="J16" s="264"/>
      <c r="K16" s="264"/>
      <c r="L16" s="264"/>
      <c r="M16" s="264"/>
      <c r="N16" s="264"/>
      <c r="O16" s="264"/>
      <c r="P16" s="264"/>
      <c r="Q16" s="264"/>
      <c r="R16" s="264"/>
      <c r="S16" s="264"/>
      <c r="T16" s="264"/>
      <c r="U16" s="264"/>
      <c r="V16" s="157"/>
      <c r="W16" s="153"/>
      <c r="X16" s="154"/>
      <c r="Z16" s="151"/>
      <c r="AA16" s="151"/>
      <c r="AB16" s="151"/>
      <c r="AC16" s="151"/>
      <c r="AD16" s="151"/>
      <c r="AE16" s="151"/>
      <c r="AF16" s="151"/>
      <c r="AG16" s="151"/>
      <c r="AH16" s="151"/>
      <c r="AI16" s="151"/>
      <c r="AJ16" s="151"/>
      <c r="AK16" s="151"/>
      <c r="AL16" s="151"/>
      <c r="AM16" s="151"/>
      <c r="AN16" s="151"/>
      <c r="AO16" s="151"/>
    </row>
    <row r="17" spans="1:41" ht="19.8" x14ac:dyDescent="0.45">
      <c r="A17" s="158"/>
      <c r="B17" s="158"/>
      <c r="C17" s="158"/>
      <c r="D17" s="158"/>
      <c r="E17" s="158"/>
      <c r="F17" s="158"/>
      <c r="G17" s="158"/>
      <c r="H17" s="158"/>
      <c r="I17" s="158"/>
      <c r="J17" s="158"/>
      <c r="K17" s="158"/>
      <c r="L17" s="158"/>
      <c r="M17" s="158"/>
      <c r="N17" s="158"/>
      <c r="O17" s="158"/>
      <c r="P17" s="158"/>
      <c r="Q17" s="158"/>
      <c r="R17" s="158"/>
      <c r="S17" s="158"/>
      <c r="T17" s="158"/>
      <c r="U17" s="158"/>
      <c r="V17" s="158"/>
      <c r="W17" s="153"/>
      <c r="X17" s="154"/>
      <c r="Z17" s="151"/>
      <c r="AA17" s="151"/>
      <c r="AB17" s="151"/>
      <c r="AC17" s="151"/>
      <c r="AD17" s="151"/>
      <c r="AE17" s="151"/>
      <c r="AF17" s="151"/>
      <c r="AG17" s="151"/>
      <c r="AH17" s="151"/>
      <c r="AI17" s="151"/>
      <c r="AJ17" s="151"/>
      <c r="AK17" s="151"/>
      <c r="AL17" s="151"/>
      <c r="AM17" s="151"/>
      <c r="AN17" s="151"/>
      <c r="AO17" s="151"/>
    </row>
    <row r="18" spans="1:41" ht="19.8" x14ac:dyDescent="0.45">
      <c r="A18" s="98" t="s">
        <v>221</v>
      </c>
      <c r="B18" s="159"/>
      <c r="C18" s="159"/>
      <c r="D18" s="159"/>
      <c r="E18" s="159"/>
      <c r="F18" s="159"/>
      <c r="G18" s="260" t="s">
        <v>222</v>
      </c>
      <c r="H18" s="260"/>
      <c r="I18" s="260"/>
      <c r="J18" s="260"/>
      <c r="K18" s="260"/>
      <c r="L18" s="261" t="s">
        <v>224</v>
      </c>
      <c r="M18" s="261"/>
      <c r="N18" s="260" t="s">
        <v>223</v>
      </c>
      <c r="O18" s="260"/>
      <c r="P18" s="260"/>
      <c r="Q18" s="260"/>
      <c r="R18" s="260"/>
      <c r="S18" s="262"/>
      <c r="T18" s="262"/>
      <c r="U18" s="158"/>
      <c r="V18" s="158"/>
      <c r="W18" s="153"/>
      <c r="X18" s="154"/>
    </row>
    <row r="19" spans="1:41" ht="19.8" x14ac:dyDescent="0.45">
      <c r="A19" s="98"/>
      <c r="B19" s="159"/>
      <c r="C19" s="159"/>
      <c r="D19" s="159"/>
      <c r="E19" s="159"/>
      <c r="F19" s="159"/>
      <c r="G19" s="260"/>
      <c r="H19" s="260"/>
      <c r="I19" s="260"/>
      <c r="J19" s="260"/>
      <c r="K19" s="260"/>
      <c r="L19" s="261"/>
      <c r="M19" s="261"/>
      <c r="N19" s="260"/>
      <c r="O19" s="260"/>
      <c r="P19" s="260"/>
      <c r="Q19" s="260"/>
      <c r="R19" s="260"/>
      <c r="S19" s="262"/>
      <c r="T19" s="262"/>
      <c r="U19" s="158"/>
      <c r="V19" s="158"/>
      <c r="W19" s="153"/>
      <c r="X19" s="154"/>
    </row>
    <row r="20" spans="1:41" ht="29.4" customHeight="1" x14ac:dyDescent="0.45">
      <c r="A20" s="98"/>
      <c r="B20" s="159"/>
      <c r="C20" s="159"/>
      <c r="D20" s="159"/>
      <c r="E20" s="159"/>
      <c r="F20" s="159"/>
      <c r="G20" s="218"/>
      <c r="K20" s="219" t="s">
        <v>247</v>
      </c>
      <c r="L20" s="275"/>
      <c r="M20" s="276"/>
      <c r="N20" s="219" t="s">
        <v>248</v>
      </c>
      <c r="O20" s="218"/>
      <c r="P20" s="218"/>
      <c r="Q20" s="218"/>
      <c r="R20" s="218"/>
      <c r="S20" s="217"/>
      <c r="T20" s="217"/>
      <c r="U20" s="158"/>
      <c r="V20" s="158"/>
      <c r="W20" s="153"/>
      <c r="X20" s="154"/>
    </row>
    <row r="21" spans="1:41" ht="19.8" x14ac:dyDescent="0.45">
      <c r="A21" s="158"/>
      <c r="B21" s="158"/>
      <c r="C21" s="158"/>
      <c r="D21" s="158"/>
      <c r="E21" s="158"/>
      <c r="F21" s="158"/>
      <c r="G21" s="158"/>
      <c r="H21" s="158"/>
      <c r="I21" s="158"/>
      <c r="J21" s="158"/>
      <c r="K21" s="158"/>
      <c r="L21" s="158"/>
      <c r="M21" s="158"/>
      <c r="N21" s="158"/>
      <c r="O21" s="158"/>
      <c r="P21" s="158"/>
      <c r="Q21" s="158"/>
      <c r="R21" s="158"/>
      <c r="S21" s="158"/>
      <c r="T21" s="158"/>
      <c r="U21" s="158"/>
      <c r="V21" s="158"/>
      <c r="W21" s="153"/>
      <c r="X21" s="154"/>
    </row>
    <row r="22" spans="1:41" ht="34.200000000000003" customHeight="1" x14ac:dyDescent="0.45">
      <c r="A22" s="241" t="s">
        <v>250</v>
      </c>
      <c r="B22" s="255"/>
      <c r="C22" s="255"/>
      <c r="D22" s="255"/>
      <c r="E22" s="255"/>
      <c r="F22" s="256"/>
      <c r="G22" s="257"/>
      <c r="H22" s="257"/>
      <c r="I22" s="257"/>
      <c r="J22" s="257"/>
      <c r="K22" s="257"/>
      <c r="L22" s="257"/>
      <c r="M22" s="257"/>
      <c r="N22" s="258" t="s">
        <v>190</v>
      </c>
      <c r="O22" s="258"/>
      <c r="P22" s="144"/>
      <c r="Q22" s="144"/>
      <c r="R22" s="144"/>
      <c r="S22" s="144"/>
      <c r="T22" s="144"/>
      <c r="U22" s="144"/>
      <c r="V22" s="160"/>
      <c r="W22" s="153"/>
      <c r="X22" s="154"/>
    </row>
    <row r="23" spans="1:41" ht="16.8" customHeight="1" x14ac:dyDescent="0.45">
      <c r="A23" s="155"/>
      <c r="B23" s="158"/>
      <c r="C23" s="158"/>
      <c r="D23" s="158"/>
      <c r="E23" s="144"/>
      <c r="F23" s="144"/>
      <c r="G23" s="220"/>
      <c r="H23" s="220"/>
      <c r="I23" s="220"/>
      <c r="J23" s="220"/>
      <c r="K23" s="220"/>
      <c r="L23" s="220"/>
      <c r="M23" s="220"/>
      <c r="N23" s="221"/>
      <c r="O23" s="221"/>
      <c r="P23" s="144"/>
      <c r="Q23" s="144"/>
      <c r="R23" s="144"/>
      <c r="S23" s="144"/>
      <c r="T23" s="144"/>
      <c r="U23" s="144"/>
      <c r="V23" s="160"/>
      <c r="W23" s="153"/>
      <c r="X23" s="154"/>
    </row>
    <row r="24" spans="1:41" ht="34.200000000000003" customHeight="1" x14ac:dyDescent="0.45">
      <c r="A24" s="241" t="s">
        <v>249</v>
      </c>
      <c r="B24" s="255"/>
      <c r="C24" s="255"/>
      <c r="D24" s="255"/>
      <c r="E24" s="255"/>
      <c r="F24" s="255"/>
      <c r="G24" s="257"/>
      <c r="H24" s="257"/>
      <c r="I24" s="257"/>
      <c r="J24" s="257"/>
      <c r="K24" s="257"/>
      <c r="L24" s="257"/>
      <c r="M24" s="257"/>
      <c r="N24" s="258" t="s">
        <v>251</v>
      </c>
      <c r="O24" s="258"/>
      <c r="P24" s="144"/>
      <c r="Q24" s="144"/>
      <c r="R24" s="144"/>
      <c r="S24" s="144"/>
      <c r="T24" s="144"/>
      <c r="U24" s="144"/>
      <c r="V24" s="160"/>
      <c r="W24" s="153"/>
      <c r="X24" s="154"/>
    </row>
    <row r="25" spans="1:41" ht="13.8" customHeight="1" x14ac:dyDescent="0.45">
      <c r="A25" s="222"/>
      <c r="B25" s="223"/>
      <c r="C25" s="223"/>
      <c r="D25" s="223"/>
      <c r="E25" s="223"/>
      <c r="F25" s="223"/>
      <c r="G25" s="220"/>
      <c r="H25" s="220"/>
      <c r="I25" s="220"/>
      <c r="J25" s="220"/>
      <c r="K25" s="220"/>
      <c r="L25" s="220"/>
      <c r="M25" s="220"/>
      <c r="N25" s="221"/>
      <c r="O25" s="221"/>
      <c r="P25" s="144"/>
      <c r="Q25" s="144"/>
      <c r="R25" s="144"/>
      <c r="S25" s="144"/>
      <c r="T25" s="144"/>
      <c r="U25" s="144"/>
      <c r="V25" s="160"/>
      <c r="W25" s="153"/>
      <c r="X25" s="154"/>
    </row>
    <row r="26" spans="1:41" ht="34.200000000000003" customHeight="1" x14ac:dyDescent="0.45">
      <c r="A26" s="222"/>
      <c r="B26" s="223"/>
      <c r="C26" s="223"/>
      <c r="D26" s="223"/>
      <c r="F26" s="252" t="s">
        <v>259</v>
      </c>
      <c r="G26" s="253"/>
      <c r="H26" s="254"/>
      <c r="I26" s="244"/>
      <c r="J26" s="244"/>
      <c r="K26" s="244"/>
      <c r="L26" s="244"/>
      <c r="M26" s="224" t="s">
        <v>251</v>
      </c>
      <c r="N26" s="243" t="s">
        <v>258</v>
      </c>
      <c r="O26" s="243"/>
      <c r="P26" s="250">
        <f>I26+G24</f>
        <v>0</v>
      </c>
      <c r="Q26" s="251"/>
      <c r="R26" s="251"/>
      <c r="S26" s="251"/>
      <c r="T26" s="225" t="s">
        <v>251</v>
      </c>
      <c r="U26" s="144"/>
      <c r="V26" s="160"/>
      <c r="W26" s="153"/>
      <c r="X26" s="154"/>
    </row>
    <row r="27" spans="1:41" ht="19.8" x14ac:dyDescent="0.45">
      <c r="A27" s="158"/>
      <c r="B27" s="158"/>
      <c r="C27" s="158"/>
      <c r="D27" s="158"/>
      <c r="E27" s="158"/>
      <c r="F27" s="158"/>
      <c r="G27" s="158"/>
      <c r="H27" s="158"/>
      <c r="I27" s="158"/>
      <c r="J27" s="158"/>
      <c r="K27" s="158"/>
      <c r="L27" s="158"/>
      <c r="M27" s="158"/>
      <c r="N27" s="158"/>
      <c r="O27" s="158"/>
      <c r="P27" s="158"/>
      <c r="Q27" s="158"/>
      <c r="R27" s="158"/>
      <c r="S27" s="158"/>
      <c r="T27" s="158"/>
      <c r="U27" s="158"/>
      <c r="V27" s="158"/>
      <c r="W27" s="153"/>
      <c r="X27" s="154"/>
    </row>
    <row r="28" spans="1:41" ht="19.8" customHeight="1" x14ac:dyDescent="0.45">
      <c r="A28" s="241" t="s">
        <v>252</v>
      </c>
      <c r="B28" s="241"/>
      <c r="C28" s="241"/>
      <c r="D28" s="241"/>
      <c r="E28" s="241"/>
      <c r="F28" s="242"/>
      <c r="G28" s="247" t="s">
        <v>179</v>
      </c>
      <c r="H28" s="247"/>
      <c r="I28" s="248"/>
      <c r="J28" s="249"/>
      <c r="K28" s="247" t="s">
        <v>180</v>
      </c>
      <c r="L28" s="247"/>
      <c r="M28" s="248"/>
      <c r="N28" s="249"/>
      <c r="O28" s="161" t="s">
        <v>181</v>
      </c>
      <c r="P28" s="248"/>
      <c r="Q28" s="249"/>
      <c r="R28" s="247" t="s">
        <v>191</v>
      </c>
      <c r="S28" s="247"/>
      <c r="T28" s="267" t="s">
        <v>192</v>
      </c>
      <c r="U28" s="268"/>
      <c r="V28" s="158"/>
      <c r="W28" s="153"/>
      <c r="X28" s="154"/>
    </row>
    <row r="29" spans="1:41" ht="19.8" x14ac:dyDescent="0.45">
      <c r="A29" s="241"/>
      <c r="B29" s="241"/>
      <c r="C29" s="241"/>
      <c r="D29" s="241"/>
      <c r="E29" s="241"/>
      <c r="F29" s="242"/>
      <c r="G29" s="247" t="s">
        <v>179</v>
      </c>
      <c r="H29" s="247"/>
      <c r="I29" s="265"/>
      <c r="J29" s="266"/>
      <c r="K29" s="247" t="s">
        <v>180</v>
      </c>
      <c r="L29" s="247"/>
      <c r="M29" s="265"/>
      <c r="N29" s="266"/>
      <c r="O29" s="161" t="s">
        <v>181</v>
      </c>
      <c r="P29" s="265"/>
      <c r="Q29" s="266"/>
      <c r="R29" s="247" t="s">
        <v>191</v>
      </c>
      <c r="S29" s="247"/>
      <c r="T29" s="267" t="s">
        <v>193</v>
      </c>
      <c r="U29" s="268"/>
      <c r="V29" s="158"/>
      <c r="W29" s="153"/>
      <c r="X29" s="154"/>
    </row>
    <row r="30" spans="1:41" ht="6" customHeight="1" x14ac:dyDescent="0.45">
      <c r="A30" s="158"/>
      <c r="B30" s="158"/>
      <c r="C30" s="158"/>
      <c r="D30" s="158"/>
      <c r="E30" s="158"/>
      <c r="F30" s="158"/>
      <c r="G30" s="158"/>
      <c r="H30" s="158"/>
      <c r="I30" s="158"/>
      <c r="J30" s="158"/>
      <c r="K30" s="158"/>
      <c r="L30" s="158"/>
      <c r="M30" s="158"/>
      <c r="N30" s="158"/>
      <c r="O30" s="158"/>
      <c r="P30" s="158"/>
      <c r="Q30" s="158"/>
      <c r="R30" s="158"/>
      <c r="S30" s="158"/>
      <c r="T30" s="158"/>
      <c r="U30" s="158"/>
      <c r="V30" s="158"/>
      <c r="W30" s="153"/>
      <c r="X30" s="154"/>
    </row>
    <row r="31" spans="1:41" ht="38.4" customHeight="1" x14ac:dyDescent="0.45">
      <c r="A31" s="162" t="s">
        <v>253</v>
      </c>
      <c r="B31" s="158"/>
      <c r="C31" s="158"/>
      <c r="D31" s="158"/>
      <c r="E31" s="158"/>
      <c r="F31" s="158"/>
      <c r="G31" s="163" t="s">
        <v>194</v>
      </c>
      <c r="H31" s="163"/>
      <c r="I31" s="163"/>
      <c r="J31" s="163"/>
      <c r="K31" s="163"/>
      <c r="L31" s="163"/>
      <c r="M31" s="163"/>
      <c r="N31" s="163"/>
      <c r="O31" s="163"/>
      <c r="P31" s="160"/>
      <c r="Q31" s="160"/>
      <c r="R31" s="144"/>
      <c r="S31" s="158"/>
      <c r="T31" s="158"/>
      <c r="U31" s="158"/>
      <c r="V31" s="158"/>
      <c r="W31" s="164"/>
      <c r="X31" s="164"/>
    </row>
    <row r="32" spans="1:41" ht="15" customHeight="1" x14ac:dyDescent="0.45">
      <c r="A32" s="158"/>
      <c r="B32" s="158"/>
      <c r="C32" s="158"/>
      <c r="D32" s="158"/>
      <c r="E32" s="158"/>
      <c r="F32" s="158"/>
      <c r="G32" s="269"/>
      <c r="H32" s="269"/>
      <c r="I32" s="269"/>
      <c r="J32" s="269"/>
      <c r="K32" s="269"/>
      <c r="L32" s="269"/>
      <c r="M32" s="269"/>
      <c r="N32" s="269"/>
      <c r="O32" s="269"/>
      <c r="P32" s="269"/>
      <c r="Q32" s="269"/>
      <c r="R32" s="269"/>
      <c r="S32" s="269"/>
      <c r="T32" s="269"/>
      <c r="U32" s="269"/>
      <c r="V32" s="269"/>
      <c r="W32" s="150"/>
      <c r="X32" s="150"/>
    </row>
    <row r="33" spans="1:24" ht="19.8" x14ac:dyDescent="0.45">
      <c r="A33" s="162" t="s">
        <v>254</v>
      </c>
      <c r="B33" s="158"/>
      <c r="C33" s="158"/>
      <c r="D33" s="158"/>
      <c r="E33" s="158"/>
      <c r="F33" s="158"/>
      <c r="G33" s="163" t="s">
        <v>195</v>
      </c>
      <c r="H33" s="163"/>
      <c r="I33" s="163"/>
      <c r="J33" s="163"/>
      <c r="K33" s="163"/>
      <c r="L33" s="163"/>
      <c r="M33" s="163"/>
      <c r="N33" s="163"/>
      <c r="O33" s="163"/>
      <c r="P33" s="160"/>
      <c r="Q33" s="160"/>
      <c r="R33" s="144"/>
      <c r="S33" s="158"/>
      <c r="T33" s="158"/>
      <c r="U33" s="158"/>
      <c r="V33" s="158"/>
      <c r="W33" s="150"/>
      <c r="X33" s="150"/>
    </row>
    <row r="34" spans="1:24" ht="19.8" x14ac:dyDescent="0.45">
      <c r="A34" s="162"/>
      <c r="B34" s="158"/>
      <c r="C34" s="158"/>
      <c r="D34" s="158"/>
      <c r="E34" s="158"/>
      <c r="F34" s="158"/>
      <c r="G34" s="163"/>
      <c r="H34" s="163"/>
      <c r="I34" s="163"/>
      <c r="J34" s="163"/>
      <c r="K34" s="163"/>
      <c r="L34" s="163"/>
      <c r="M34" s="163"/>
      <c r="N34" s="163"/>
      <c r="O34" s="163"/>
      <c r="P34" s="160"/>
      <c r="Q34" s="160"/>
      <c r="R34" s="144"/>
      <c r="S34" s="158"/>
      <c r="T34" s="158"/>
      <c r="U34" s="158"/>
      <c r="V34" s="158"/>
      <c r="W34" s="165"/>
      <c r="X34" s="165"/>
    </row>
    <row r="35" spans="1:24" ht="19.8" x14ac:dyDescent="0.45">
      <c r="A35" s="162" t="s">
        <v>255</v>
      </c>
      <c r="B35" s="166"/>
      <c r="C35" s="166"/>
      <c r="D35" s="166"/>
      <c r="E35" s="166"/>
      <c r="F35" s="158"/>
      <c r="G35" s="163" t="s">
        <v>196</v>
      </c>
      <c r="H35" s="163"/>
      <c r="I35" s="163"/>
      <c r="J35" s="163"/>
      <c r="K35" s="163"/>
      <c r="L35" s="163"/>
      <c r="M35" s="163"/>
      <c r="N35" s="163"/>
      <c r="O35" s="163"/>
      <c r="P35" s="160"/>
      <c r="Q35" s="160"/>
      <c r="R35" s="144"/>
      <c r="S35" s="158"/>
      <c r="T35" s="158"/>
      <c r="U35" s="158"/>
      <c r="V35" s="158"/>
      <c r="W35" s="150"/>
      <c r="X35" s="150"/>
    </row>
    <row r="36" spans="1:24" ht="19.8" x14ac:dyDescent="0.45">
      <c r="A36" s="162"/>
      <c r="B36" s="158"/>
      <c r="C36" s="158"/>
      <c r="D36" s="158"/>
      <c r="E36" s="158"/>
      <c r="F36" s="158"/>
      <c r="G36" s="163"/>
      <c r="H36" s="163"/>
      <c r="I36" s="163"/>
      <c r="J36" s="163"/>
      <c r="K36" s="163"/>
      <c r="L36" s="163"/>
      <c r="M36" s="163"/>
      <c r="N36" s="163"/>
      <c r="O36" s="163"/>
      <c r="P36" s="160"/>
      <c r="Q36" s="160"/>
      <c r="R36" s="144"/>
      <c r="S36" s="158"/>
      <c r="T36" s="158"/>
      <c r="U36" s="158"/>
      <c r="V36" s="158"/>
      <c r="W36" s="167"/>
      <c r="X36" s="167"/>
    </row>
    <row r="37" spans="1:24" ht="22.8" customHeight="1" x14ac:dyDescent="0.45">
      <c r="A37" s="168" t="s">
        <v>256</v>
      </c>
      <c r="B37" s="158"/>
      <c r="C37" s="158"/>
      <c r="D37" s="158"/>
      <c r="E37" s="158"/>
      <c r="F37" s="158"/>
      <c r="G37" s="270"/>
      <c r="H37" s="270"/>
      <c r="I37" s="271"/>
      <c r="J37" s="271"/>
      <c r="K37" s="270"/>
      <c r="L37" s="270"/>
      <c r="M37" s="271"/>
      <c r="N37" s="271"/>
      <c r="O37" s="169"/>
      <c r="P37" s="270"/>
      <c r="Q37" s="270"/>
      <c r="R37" s="270"/>
      <c r="S37" s="158"/>
      <c r="T37" s="158"/>
      <c r="U37" s="158"/>
      <c r="V37" s="158"/>
      <c r="W37" s="138"/>
      <c r="X37" s="138"/>
    </row>
    <row r="38" spans="1:24" ht="60" customHeight="1" x14ac:dyDescent="0.45">
      <c r="A38" s="170"/>
      <c r="B38" s="263" t="s">
        <v>257</v>
      </c>
      <c r="C38" s="263"/>
      <c r="D38" s="263"/>
      <c r="E38" s="263"/>
      <c r="F38" s="263"/>
      <c r="G38" s="263"/>
      <c r="H38" s="263"/>
      <c r="I38" s="263"/>
      <c r="J38" s="263"/>
      <c r="K38" s="263"/>
      <c r="L38" s="263"/>
      <c r="M38" s="263"/>
      <c r="N38" s="263"/>
      <c r="O38" s="263"/>
      <c r="P38" s="263"/>
      <c r="Q38" s="263"/>
      <c r="R38" s="263"/>
      <c r="S38" s="263"/>
      <c r="T38" s="263"/>
      <c r="U38" s="263"/>
      <c r="V38" s="263"/>
      <c r="W38" s="263"/>
      <c r="X38" s="263"/>
    </row>
    <row r="39" spans="1:24" ht="64.2" customHeight="1" x14ac:dyDescent="0.45">
      <c r="A39" s="170"/>
      <c r="B39" s="263" t="s">
        <v>197</v>
      </c>
      <c r="C39" s="263"/>
      <c r="D39" s="263"/>
      <c r="E39" s="263"/>
      <c r="F39" s="263"/>
      <c r="G39" s="263"/>
      <c r="H39" s="263"/>
      <c r="I39" s="263"/>
      <c r="J39" s="263"/>
      <c r="K39" s="263"/>
      <c r="L39" s="263"/>
      <c r="M39" s="263"/>
      <c r="N39" s="263"/>
      <c r="O39" s="263"/>
      <c r="P39" s="263"/>
      <c r="Q39" s="263"/>
      <c r="R39" s="263"/>
      <c r="S39" s="263"/>
      <c r="T39" s="263"/>
      <c r="U39" s="263"/>
      <c r="V39" s="263"/>
      <c r="W39" s="138"/>
      <c r="X39" s="138"/>
    </row>
    <row r="40" spans="1:24" ht="42" customHeight="1" x14ac:dyDescent="0.45">
      <c r="A40" s="154"/>
      <c r="B40" s="171"/>
      <c r="C40" s="172"/>
      <c r="D40" s="172"/>
      <c r="E40" s="173"/>
      <c r="F40" s="174"/>
      <c r="G40" s="173"/>
      <c r="H40" s="174"/>
      <c r="I40" s="173"/>
      <c r="J40" s="174"/>
      <c r="K40" s="154"/>
      <c r="L40" s="154"/>
      <c r="M40" s="175"/>
      <c r="N40" s="175"/>
      <c r="O40" s="175"/>
      <c r="P40" s="176"/>
      <c r="Q40" s="176"/>
      <c r="R40" s="176"/>
      <c r="S40" s="176"/>
      <c r="T40" s="176"/>
      <c r="U40" s="176"/>
      <c r="V40" s="176"/>
      <c r="W40" s="176"/>
      <c r="X40" s="176"/>
    </row>
  </sheetData>
  <protectedRanges>
    <protectedRange algorithmName="SHA-512" hashValue="893r/wYqKqRXl58t61miQVXUmUPNpf76v7ZxfALUeyQNqzWFjcZyWN0dfY2a3ia0sMKQcg79ax93DkiJDKpBkg==" saltValue="my+1nHXrUg840xR7pGHsyQ==" spinCount="100000" sqref="C40 F40 H40 J40 M40:O40 Z15:AL15 A1:G20 O1:X20 H1:N19 N20 K20:L20 A21:D39 H21:X39 E21:G25 E27:G39 F26" name="範囲1"/>
  </protectedRanges>
  <mergeCells count="53">
    <mergeCell ref="L5:N6"/>
    <mergeCell ref="P5:V5"/>
    <mergeCell ref="O6:V6"/>
    <mergeCell ref="L8:N8"/>
    <mergeCell ref="O8:V8"/>
    <mergeCell ref="L10:N10"/>
    <mergeCell ref="L20:M20"/>
    <mergeCell ref="O10:V10"/>
    <mergeCell ref="A12:V12"/>
    <mergeCell ref="A13:V13"/>
    <mergeCell ref="A14:V14"/>
    <mergeCell ref="P37:R37"/>
    <mergeCell ref="G37:H37"/>
    <mergeCell ref="I37:J37"/>
    <mergeCell ref="K37:L37"/>
    <mergeCell ref="M37:N37"/>
    <mergeCell ref="B39:V39"/>
    <mergeCell ref="G16:U16"/>
    <mergeCell ref="B38:X38"/>
    <mergeCell ref="M29:N29"/>
    <mergeCell ref="P29:Q29"/>
    <mergeCell ref="R29:S29"/>
    <mergeCell ref="T29:U29"/>
    <mergeCell ref="G32:V32"/>
    <mergeCell ref="I29:J29"/>
    <mergeCell ref="K29:L29"/>
    <mergeCell ref="G22:M22"/>
    <mergeCell ref="N22:O22"/>
    <mergeCell ref="P28:Q28"/>
    <mergeCell ref="R28:S28"/>
    <mergeCell ref="T28:U28"/>
    <mergeCell ref="G29:H29"/>
    <mergeCell ref="AF15:AJ15"/>
    <mergeCell ref="AK15:AL15"/>
    <mergeCell ref="G18:K19"/>
    <mergeCell ref="L18:M19"/>
    <mergeCell ref="N18:R19"/>
    <mergeCell ref="S18:T19"/>
    <mergeCell ref="A28:F29"/>
    <mergeCell ref="N26:O26"/>
    <mergeCell ref="I26:L26"/>
    <mergeCell ref="Z15:AC15"/>
    <mergeCell ref="AD15:AE15"/>
    <mergeCell ref="G28:H28"/>
    <mergeCell ref="I28:J28"/>
    <mergeCell ref="K28:L28"/>
    <mergeCell ref="M28:N28"/>
    <mergeCell ref="P26:S26"/>
    <mergeCell ref="F26:H26"/>
    <mergeCell ref="A24:F24"/>
    <mergeCell ref="A22:F22"/>
    <mergeCell ref="G24:M24"/>
    <mergeCell ref="N24:O24"/>
  </mergeCells>
  <phoneticPr fontId="3"/>
  <conditionalFormatting sqref="Q2 S2 U2 P5:V5 O6:V6 O8:V8 O10:V10 G16 G22:M22 I28:J29 M28:N29 P28:Q29 G24">
    <cfRule type="containsBlanks" dxfId="335" priority="1">
      <formula>LEN(TRIM(G2))=0</formula>
    </cfRule>
  </conditionalFormatting>
  <dataValidations count="1">
    <dataValidation type="list" allowBlank="1" showInputMessage="1" showErrorMessage="1" sqref="AD15:AE15 AK15:AL15">
      <formula1>"○"</formula1>
    </dataValidation>
  </dataValidations>
  <pageMargins left="0.7" right="0.7" top="0.75" bottom="0.75" header="0.3" footer="0.3"/>
  <pageSetup paperSize="9" scale="6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70" zoomScaleNormal="70" workbookViewId="0">
      <selection activeCell="X11" sqref="X11"/>
    </sheetView>
  </sheetViews>
  <sheetFormatPr defaultColWidth="8.59765625" defaultRowHeight="18" x14ac:dyDescent="0.45"/>
  <cols>
    <col min="1" max="1" width="8.59765625" style="1"/>
    <col min="2" max="4" width="16.59765625" style="1" customWidth="1"/>
    <col min="5" max="5" width="6" style="1" customWidth="1"/>
    <col min="6" max="6" width="4.796875" style="1" bestFit="1" customWidth="1"/>
    <col min="7" max="7" width="17.19921875" style="1" customWidth="1"/>
    <col min="8" max="9" width="16.5" style="1" customWidth="1"/>
    <col min="10" max="10" width="4" style="1" hidden="1" customWidth="1"/>
    <col min="11" max="17" width="14.59765625" style="1" customWidth="1"/>
    <col min="18" max="18" width="13.09765625" style="197" bestFit="1" customWidth="1"/>
    <col min="19" max="16384" width="8.59765625" style="1"/>
  </cols>
  <sheetData>
    <row r="1" spans="1:18" ht="19.8" customHeight="1" x14ac:dyDescent="0.45">
      <c r="A1" s="21" t="s">
        <v>242</v>
      </c>
    </row>
    <row r="2" spans="1:18" ht="30" customHeight="1" x14ac:dyDescent="0.45">
      <c r="A2" s="104" t="s">
        <v>13</v>
      </c>
      <c r="E2" s="307" t="s">
        <v>240</v>
      </c>
      <c r="F2" s="307"/>
      <c r="G2" s="307"/>
      <c r="H2" s="307"/>
    </row>
    <row r="3" spans="1:18" x14ac:dyDescent="0.45">
      <c r="A3" s="310" t="s">
        <v>246</v>
      </c>
      <c r="B3" s="310"/>
      <c r="C3" s="310"/>
      <c r="D3" s="310"/>
      <c r="E3" s="310"/>
      <c r="F3" s="310"/>
      <c r="R3" s="197" t="s">
        <v>266</v>
      </c>
    </row>
    <row r="4" spans="1:18" s="104" customFormat="1" ht="54" x14ac:dyDescent="0.45">
      <c r="A4" s="202" t="s">
        <v>113</v>
      </c>
      <c r="B4" s="203" t="s">
        <v>106</v>
      </c>
      <c r="C4" s="203" t="s">
        <v>107</v>
      </c>
      <c r="D4" s="203" t="s">
        <v>111</v>
      </c>
      <c r="E4" s="204" t="s">
        <v>18</v>
      </c>
      <c r="F4" s="205" t="s">
        <v>46</v>
      </c>
      <c r="G4" s="203" t="s">
        <v>108</v>
      </c>
      <c r="H4" s="203" t="s">
        <v>21</v>
      </c>
      <c r="I4" s="203" t="s">
        <v>109</v>
      </c>
      <c r="J4" s="206" t="s">
        <v>48</v>
      </c>
      <c r="K4" s="207" t="s">
        <v>227</v>
      </c>
      <c r="L4" s="208" t="s">
        <v>228</v>
      </c>
      <c r="M4" s="208" t="s">
        <v>229</v>
      </c>
      <c r="N4" s="208" t="s">
        <v>230</v>
      </c>
      <c r="O4" s="208" t="s">
        <v>231</v>
      </c>
      <c r="P4" s="208" t="s">
        <v>232</v>
      </c>
      <c r="Q4" s="208" t="s">
        <v>233</v>
      </c>
      <c r="R4" s="209" t="s">
        <v>260</v>
      </c>
    </row>
    <row r="5" spans="1:18" ht="36" customHeight="1" x14ac:dyDescent="0.45">
      <c r="A5" s="29">
        <f>ROW()-ROW(展示会等参加費[[#Headers],[番号]])</f>
        <v>1</v>
      </c>
      <c r="B5" s="239"/>
      <c r="C5" s="239"/>
      <c r="D5" s="23"/>
      <c r="E5" s="24"/>
      <c r="F5" s="25"/>
      <c r="G5" s="26"/>
      <c r="H5" s="27">
        <f>ROUNDDOWN(展示会等参加費[[#This Row],[助成
対象経費
(A)×(B)]]*1.1,0)</f>
        <v>0</v>
      </c>
      <c r="I5" s="27">
        <f>展示会等参加費[[#This Row],[数量
(A)]]*展示会等参加費[[#This Row],[単価
（税抜、B）]]</f>
        <v>0</v>
      </c>
      <c r="J5"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5" s="195"/>
      <c r="L5" s="196"/>
      <c r="M5" s="196"/>
      <c r="N5" s="196"/>
      <c r="O5" s="196"/>
      <c r="P5" s="196"/>
      <c r="Q5" s="196"/>
      <c r="R5" s="227"/>
    </row>
    <row r="6" spans="1:18" ht="36" customHeight="1" x14ac:dyDescent="0.45">
      <c r="A6" s="29">
        <f>ROW()-ROW(展示会等参加費[[#Headers],[番号]])</f>
        <v>2</v>
      </c>
      <c r="B6" s="239"/>
      <c r="C6" s="239"/>
      <c r="D6" s="23"/>
      <c r="E6" s="24"/>
      <c r="F6" s="25"/>
      <c r="G6" s="26"/>
      <c r="H6" s="27">
        <f>ROUNDDOWN(展示会等参加費[[#This Row],[助成
対象経費
(A)×(B)]]*1.1,0)</f>
        <v>0</v>
      </c>
      <c r="I6" s="27">
        <f>展示会等参加費[[#This Row],[数量
(A)]]*展示会等参加費[[#This Row],[単価
（税抜、B）]]</f>
        <v>0</v>
      </c>
      <c r="J6"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6" s="195"/>
      <c r="L6" s="196"/>
      <c r="M6" s="196"/>
      <c r="N6" s="196"/>
      <c r="O6" s="196"/>
      <c r="P6" s="196"/>
      <c r="Q6" s="196"/>
      <c r="R6" s="227"/>
    </row>
    <row r="7" spans="1:18" ht="36" customHeight="1" x14ac:dyDescent="0.45">
      <c r="A7" s="29">
        <f>ROW()-ROW(展示会等参加費[[#Headers],[番号]])</f>
        <v>3</v>
      </c>
      <c r="B7" s="239"/>
      <c r="C7" s="239"/>
      <c r="D7" s="23"/>
      <c r="E7" s="24"/>
      <c r="F7" s="25"/>
      <c r="G7" s="26"/>
      <c r="H7" s="27">
        <f>ROUNDDOWN(展示会等参加費[[#This Row],[助成
対象経費
(A)×(B)]]*1.1,0)</f>
        <v>0</v>
      </c>
      <c r="I7" s="27">
        <f>展示会等参加費[[#This Row],[数量
(A)]]*展示会等参加費[[#This Row],[単価
（税抜、B）]]</f>
        <v>0</v>
      </c>
      <c r="J7"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7" s="195"/>
      <c r="L7" s="196"/>
      <c r="M7" s="196"/>
      <c r="N7" s="196"/>
      <c r="O7" s="196"/>
      <c r="P7" s="196"/>
      <c r="Q7" s="196"/>
      <c r="R7" s="227"/>
    </row>
    <row r="8" spans="1:18" ht="36" customHeight="1" x14ac:dyDescent="0.45">
      <c r="A8" s="29">
        <f>ROW()-ROW(展示会等参加費[[#Headers],[番号]])</f>
        <v>4</v>
      </c>
      <c r="B8" s="239"/>
      <c r="C8" s="239"/>
      <c r="D8" s="23"/>
      <c r="E8" s="24"/>
      <c r="F8" s="25"/>
      <c r="G8" s="26"/>
      <c r="H8" s="27">
        <f>ROUNDDOWN(展示会等参加費[[#This Row],[助成
対象経費
(A)×(B)]]*1.1,0)</f>
        <v>0</v>
      </c>
      <c r="I8" s="27">
        <f>展示会等参加費[[#This Row],[数量
(A)]]*展示会等参加費[[#This Row],[単価
（税抜、B）]]</f>
        <v>0</v>
      </c>
      <c r="J8"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8" s="195"/>
      <c r="L8" s="196"/>
      <c r="M8" s="196"/>
      <c r="N8" s="196"/>
      <c r="O8" s="196"/>
      <c r="P8" s="196"/>
      <c r="Q8" s="196"/>
      <c r="R8" s="227"/>
    </row>
    <row r="9" spans="1:18" ht="36" customHeight="1" x14ac:dyDescent="0.45">
      <c r="A9" s="29">
        <f>ROW()-ROW(展示会等参加費[[#Headers],[番号]])</f>
        <v>5</v>
      </c>
      <c r="B9" s="239"/>
      <c r="C9" s="239"/>
      <c r="D9" s="23"/>
      <c r="E9" s="24"/>
      <c r="F9" s="25"/>
      <c r="G9" s="26"/>
      <c r="H9" s="27">
        <f>ROUNDDOWN(展示会等参加費[[#This Row],[助成
対象経費
(A)×(B)]]*1.1,0)</f>
        <v>0</v>
      </c>
      <c r="I9" s="27">
        <f>展示会等参加費[[#This Row],[数量
(A)]]*展示会等参加費[[#This Row],[単価
（税抜、B）]]</f>
        <v>0</v>
      </c>
      <c r="J9"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9" s="195"/>
      <c r="L9" s="196"/>
      <c r="M9" s="196"/>
      <c r="N9" s="196"/>
      <c r="O9" s="196"/>
      <c r="P9" s="196"/>
      <c r="Q9" s="196"/>
      <c r="R9" s="227"/>
    </row>
    <row r="10" spans="1:18" ht="36" customHeight="1" x14ac:dyDescent="0.45">
      <c r="A10" s="29">
        <f>ROW()-ROW(展示会等参加費[[#Headers],[番号]])</f>
        <v>6</v>
      </c>
      <c r="B10" s="239"/>
      <c r="C10" s="239"/>
      <c r="D10" s="23"/>
      <c r="E10" s="24"/>
      <c r="F10" s="25"/>
      <c r="G10" s="26"/>
      <c r="H10" s="27">
        <f>ROUNDDOWN(展示会等参加費[[#This Row],[助成
対象経費
(A)×(B)]]*1.1,0)</f>
        <v>0</v>
      </c>
      <c r="I10" s="27">
        <f>展示会等参加費[[#This Row],[数量
(A)]]*展示会等参加費[[#This Row],[単価
（税抜、B）]]</f>
        <v>0</v>
      </c>
      <c r="J10"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0" s="195"/>
      <c r="L10" s="196"/>
      <c r="M10" s="196"/>
      <c r="N10" s="196"/>
      <c r="O10" s="196"/>
      <c r="P10" s="196"/>
      <c r="Q10" s="196"/>
      <c r="R10" s="227"/>
    </row>
    <row r="11" spans="1:18" ht="36" customHeight="1" x14ac:dyDescent="0.45">
      <c r="A11" s="29">
        <f>ROW()-ROW(展示会等参加費[[#Headers],[番号]])</f>
        <v>7</v>
      </c>
      <c r="B11" s="239"/>
      <c r="C11" s="239"/>
      <c r="D11" s="23"/>
      <c r="E11" s="24"/>
      <c r="F11" s="25"/>
      <c r="G11" s="26"/>
      <c r="H11" s="27">
        <f>ROUNDDOWN(展示会等参加費[[#This Row],[助成
対象経費
(A)×(B)]]*1.1,0)</f>
        <v>0</v>
      </c>
      <c r="I11" s="27">
        <f>展示会等参加費[[#This Row],[数量
(A)]]*展示会等参加費[[#This Row],[単価
（税抜、B）]]</f>
        <v>0</v>
      </c>
      <c r="J11"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1" s="195"/>
      <c r="L11" s="196"/>
      <c r="M11" s="196"/>
      <c r="N11" s="196"/>
      <c r="O11" s="196"/>
      <c r="P11" s="196"/>
      <c r="Q11" s="196"/>
      <c r="R11" s="227"/>
    </row>
    <row r="12" spans="1:18" ht="36" customHeight="1" x14ac:dyDescent="0.45">
      <c r="A12" s="29">
        <f>ROW()-ROW(展示会等参加費[[#Headers],[番号]])</f>
        <v>8</v>
      </c>
      <c r="B12" s="239"/>
      <c r="C12" s="239"/>
      <c r="D12" s="23"/>
      <c r="E12" s="24"/>
      <c r="F12" s="25"/>
      <c r="G12" s="26"/>
      <c r="H12" s="27">
        <f>ROUNDDOWN(展示会等参加費[[#This Row],[助成
対象経費
(A)×(B)]]*1.1,0)</f>
        <v>0</v>
      </c>
      <c r="I12" s="27">
        <f>展示会等参加費[[#This Row],[数量
(A)]]*展示会等参加費[[#This Row],[単価
（税抜、B）]]</f>
        <v>0</v>
      </c>
      <c r="J12"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2" s="195"/>
      <c r="L12" s="196"/>
      <c r="M12" s="196"/>
      <c r="N12" s="196"/>
      <c r="O12" s="196"/>
      <c r="P12" s="196"/>
      <c r="Q12" s="196"/>
      <c r="R12" s="227"/>
    </row>
    <row r="13" spans="1:18" ht="36" customHeight="1" x14ac:dyDescent="0.45">
      <c r="A13" s="29">
        <f>ROW()-ROW(展示会等参加費[[#Headers],[番号]])</f>
        <v>9</v>
      </c>
      <c r="B13" s="239"/>
      <c r="C13" s="239"/>
      <c r="D13" s="23"/>
      <c r="E13" s="24"/>
      <c r="F13" s="25"/>
      <c r="G13" s="26"/>
      <c r="H13" s="27">
        <f>ROUNDDOWN(展示会等参加費[[#This Row],[助成
対象経費
(A)×(B)]]*1.1,0)</f>
        <v>0</v>
      </c>
      <c r="I13" s="27">
        <f>展示会等参加費[[#This Row],[数量
(A)]]*展示会等参加費[[#This Row],[単価
（税抜、B）]]</f>
        <v>0</v>
      </c>
      <c r="J13"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3" s="195"/>
      <c r="L13" s="196"/>
      <c r="M13" s="196"/>
      <c r="N13" s="196"/>
      <c r="O13" s="196"/>
      <c r="P13" s="196"/>
      <c r="Q13" s="196"/>
      <c r="R13" s="227"/>
    </row>
    <row r="14" spans="1:18" ht="36" customHeight="1" x14ac:dyDescent="0.45">
      <c r="A14" s="29">
        <f>ROW()-ROW(展示会等参加費[[#Headers],[番号]])</f>
        <v>10</v>
      </c>
      <c r="B14" s="239"/>
      <c r="C14" s="239"/>
      <c r="D14" s="23"/>
      <c r="E14" s="24"/>
      <c r="F14" s="25"/>
      <c r="G14" s="26"/>
      <c r="H14" s="27">
        <f>ROUNDDOWN(展示会等参加費[[#This Row],[助成
対象経費
(A)×(B)]]*1.1,0)</f>
        <v>0</v>
      </c>
      <c r="I14" s="27">
        <f>展示会等参加費[[#This Row],[数量
(A)]]*展示会等参加費[[#This Row],[単価
（税抜、B）]]</f>
        <v>0</v>
      </c>
      <c r="J14"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4" s="195"/>
      <c r="L14" s="196"/>
      <c r="M14" s="196"/>
      <c r="N14" s="196"/>
      <c r="O14" s="196"/>
      <c r="P14" s="196"/>
      <c r="Q14" s="196"/>
      <c r="R14" s="227"/>
    </row>
    <row r="15" spans="1:18" ht="36" customHeight="1" x14ac:dyDescent="0.45">
      <c r="A15" s="29">
        <f>ROW()-ROW(展示会等参加費[[#Headers],[番号]])</f>
        <v>11</v>
      </c>
      <c r="B15" s="239"/>
      <c r="C15" s="239"/>
      <c r="D15" s="23"/>
      <c r="E15" s="24"/>
      <c r="F15" s="25"/>
      <c r="G15" s="26"/>
      <c r="H15" s="27">
        <f>ROUNDDOWN(展示会等参加費[[#This Row],[助成
対象経費
(A)×(B)]]*1.1,0)</f>
        <v>0</v>
      </c>
      <c r="I15" s="27">
        <f>展示会等参加費[[#This Row],[数量
(A)]]*展示会等参加費[[#This Row],[単価
（税抜、B）]]</f>
        <v>0</v>
      </c>
      <c r="J15"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5" s="195"/>
      <c r="L15" s="196"/>
      <c r="M15" s="196"/>
      <c r="N15" s="196"/>
      <c r="O15" s="196"/>
      <c r="P15" s="196"/>
      <c r="Q15" s="196"/>
      <c r="R15" s="227"/>
    </row>
    <row r="16" spans="1:18" ht="36" customHeight="1" x14ac:dyDescent="0.45">
      <c r="A16" s="29">
        <f>ROW()-ROW(展示会等参加費[[#Headers],[番号]])</f>
        <v>12</v>
      </c>
      <c r="B16" s="239"/>
      <c r="C16" s="239"/>
      <c r="D16" s="23"/>
      <c r="E16" s="24"/>
      <c r="F16" s="25"/>
      <c r="G16" s="26"/>
      <c r="H16" s="27">
        <f>ROUNDDOWN(展示会等参加費[[#This Row],[助成
対象経費
(A)×(B)]]*1.1,0)</f>
        <v>0</v>
      </c>
      <c r="I16" s="27">
        <f>展示会等参加費[[#This Row],[数量
(A)]]*展示会等参加費[[#This Row],[単価
（税抜、B）]]</f>
        <v>0</v>
      </c>
      <c r="J16"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6" s="195"/>
      <c r="L16" s="196"/>
      <c r="M16" s="196"/>
      <c r="N16" s="196"/>
      <c r="O16" s="196"/>
      <c r="P16" s="196"/>
      <c r="Q16" s="196"/>
      <c r="R16" s="227"/>
    </row>
    <row r="17" spans="1:18" ht="36" customHeight="1" x14ac:dyDescent="0.45">
      <c r="A17" s="29">
        <f>ROW()-ROW(展示会等参加費[[#Headers],[番号]])</f>
        <v>13</v>
      </c>
      <c r="B17" s="239"/>
      <c r="C17" s="239"/>
      <c r="D17" s="23"/>
      <c r="E17" s="24"/>
      <c r="F17" s="25"/>
      <c r="G17" s="26"/>
      <c r="H17" s="27">
        <f>ROUNDDOWN(展示会等参加費[[#This Row],[助成
対象経費
(A)×(B)]]*1.1,0)</f>
        <v>0</v>
      </c>
      <c r="I17" s="27">
        <f>展示会等参加費[[#This Row],[数量
(A)]]*展示会等参加費[[#This Row],[単価
（税抜、B）]]</f>
        <v>0</v>
      </c>
      <c r="J17"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7" s="195"/>
      <c r="L17" s="196"/>
      <c r="M17" s="196"/>
      <c r="N17" s="196"/>
      <c r="O17" s="196"/>
      <c r="P17" s="196"/>
      <c r="Q17" s="196"/>
      <c r="R17" s="227"/>
    </row>
    <row r="18" spans="1:18" ht="36" customHeight="1" x14ac:dyDescent="0.45">
      <c r="A18" s="29">
        <f>ROW()-ROW(展示会等参加費[[#Headers],[番号]])</f>
        <v>14</v>
      </c>
      <c r="B18" s="239"/>
      <c r="C18" s="239"/>
      <c r="D18" s="23"/>
      <c r="E18" s="24"/>
      <c r="F18" s="25"/>
      <c r="G18" s="26"/>
      <c r="H18" s="27">
        <f>ROUNDDOWN(展示会等参加費[[#This Row],[助成
対象経費
(A)×(B)]]*1.1,0)</f>
        <v>0</v>
      </c>
      <c r="I18" s="27">
        <f>展示会等参加費[[#This Row],[数量
(A)]]*展示会等参加費[[#This Row],[単価
（税抜、B）]]</f>
        <v>0</v>
      </c>
      <c r="J18"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8" s="195"/>
      <c r="L18" s="196"/>
      <c r="M18" s="196"/>
      <c r="N18" s="196"/>
      <c r="O18" s="196"/>
      <c r="P18" s="196"/>
      <c r="Q18" s="196"/>
      <c r="R18" s="227"/>
    </row>
    <row r="19" spans="1:18" ht="36" customHeight="1" x14ac:dyDescent="0.45">
      <c r="A19" s="29">
        <f>ROW()-ROW(展示会等参加費[[#Headers],[番号]])</f>
        <v>15</v>
      </c>
      <c r="B19" s="239"/>
      <c r="C19" s="239"/>
      <c r="D19" s="23"/>
      <c r="E19" s="24"/>
      <c r="F19" s="25"/>
      <c r="G19" s="26"/>
      <c r="H19" s="27">
        <f>ROUNDDOWN(展示会等参加費[[#This Row],[助成
対象経費
(A)×(B)]]*1.1,0)</f>
        <v>0</v>
      </c>
      <c r="I19" s="27">
        <f>展示会等参加費[[#This Row],[数量
(A)]]*展示会等参加費[[#This Row],[単価
（税抜、B）]]</f>
        <v>0</v>
      </c>
      <c r="J19"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9" s="195"/>
      <c r="L19" s="196"/>
      <c r="M19" s="196"/>
      <c r="N19" s="196"/>
      <c r="O19" s="196"/>
      <c r="P19" s="196"/>
      <c r="Q19" s="196"/>
      <c r="R19" s="227"/>
    </row>
    <row r="20" spans="1:18" ht="36" customHeight="1" x14ac:dyDescent="0.45">
      <c r="A20" s="30" t="s">
        <v>40</v>
      </c>
      <c r="B20" s="31"/>
      <c r="C20" s="31"/>
      <c r="D20" s="32"/>
      <c r="E20" s="32"/>
      <c r="F20" s="32"/>
      <c r="G20" s="33"/>
      <c r="H20" s="34">
        <f>SUBTOTAL(109,展示会等参加費[助成事業に
要する経費
（税込）])</f>
        <v>0</v>
      </c>
      <c r="I20" s="34">
        <f>SUBTOTAL(109,展示会等参加費[助成
対象経費
(A)×(B)])</f>
        <v>0</v>
      </c>
      <c r="J20" s="198"/>
      <c r="K20" s="199"/>
      <c r="L20" s="200"/>
      <c r="M20" s="200"/>
      <c r="N20" s="200"/>
      <c r="O20" s="200"/>
      <c r="P20" s="200"/>
      <c r="Q20" s="200"/>
      <c r="R20" s="201"/>
    </row>
  </sheetData>
  <mergeCells count="2">
    <mergeCell ref="E2:H2"/>
    <mergeCell ref="A3:F3"/>
  </mergeCells>
  <phoneticPr fontId="3"/>
  <dataValidations count="3">
    <dataValidation type="list" imeMode="hiragana" allowBlank="1" showInputMessage="1" showErrorMessage="1" sqref="D5:D19">
      <formula1>"　,出展小間料,資材費,輸送費,通訳・翻訳費"</formula1>
    </dataValidation>
    <dataValidation imeMode="hiragana" allowBlank="1" showInputMessage="1" showErrorMessage="1" sqref="B5:C19"/>
    <dataValidation imeMode="halfAlpha" allowBlank="1" showInputMessage="1" showErrorMessage="1" sqref="E5:I19"/>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R5:R19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zoomScale="70" zoomScaleNormal="70" workbookViewId="0">
      <selection activeCell="S9" sqref="S9"/>
    </sheetView>
  </sheetViews>
  <sheetFormatPr defaultColWidth="13.59765625" defaultRowHeight="16.2" x14ac:dyDescent="0.45"/>
  <cols>
    <col min="1" max="1" width="11.69921875" style="4" customWidth="1"/>
    <col min="2" max="2" width="23.5" style="4" customWidth="1"/>
    <col min="3" max="3" width="25.59765625" style="4" customWidth="1"/>
    <col min="4" max="4" width="7.09765625" style="4" customWidth="1"/>
    <col min="5" max="5" width="4.5" style="4" bestFit="1" customWidth="1"/>
    <col min="6" max="6" width="15.69921875" style="4" customWidth="1"/>
    <col min="7" max="8" width="13.59765625" style="4"/>
    <col min="9" max="9" width="4" style="5" hidden="1" customWidth="1"/>
    <col min="10" max="16" width="14.59765625" style="5" customWidth="1"/>
    <col min="17" max="17" width="12.19921875" style="211" bestFit="1" customWidth="1"/>
    <col min="18" max="16384" width="13.59765625" style="5"/>
  </cols>
  <sheetData>
    <row r="1" spans="1:17" ht="19.8" customHeight="1" x14ac:dyDescent="0.45">
      <c r="A1" s="215" t="s">
        <v>242</v>
      </c>
    </row>
    <row r="2" spans="1:17" ht="30" customHeight="1" x14ac:dyDescent="0.45">
      <c r="A2" s="135" t="s">
        <v>243</v>
      </c>
      <c r="B2" s="135"/>
      <c r="C2" s="135"/>
      <c r="D2" s="311" t="s">
        <v>240</v>
      </c>
      <c r="E2" s="311"/>
      <c r="F2" s="311"/>
      <c r="G2" s="311"/>
      <c r="H2" s="311"/>
    </row>
    <row r="3" spans="1:17" ht="18" x14ac:dyDescent="0.45">
      <c r="A3" s="309" t="s">
        <v>246</v>
      </c>
      <c r="B3" s="309"/>
      <c r="C3" s="309"/>
      <c r="D3" s="309"/>
      <c r="E3" s="309"/>
      <c r="F3" s="309"/>
      <c r="G3" s="309"/>
      <c r="H3" s="309"/>
      <c r="Q3" s="212" t="s">
        <v>14</v>
      </c>
    </row>
    <row r="4" spans="1:17" s="210" customFormat="1" ht="48.6" x14ac:dyDescent="0.45">
      <c r="A4" s="15" t="s">
        <v>15</v>
      </c>
      <c r="B4" s="15" t="s">
        <v>124</v>
      </c>
      <c r="C4" s="15" t="s">
        <v>112</v>
      </c>
      <c r="D4" s="15" t="s">
        <v>18</v>
      </c>
      <c r="E4" s="16" t="s">
        <v>19</v>
      </c>
      <c r="F4" s="15" t="s">
        <v>20</v>
      </c>
      <c r="G4" s="15" t="s">
        <v>21</v>
      </c>
      <c r="H4" s="15" t="s">
        <v>22</v>
      </c>
      <c r="I4" s="117" t="s">
        <v>23</v>
      </c>
      <c r="J4" s="58" t="s">
        <v>227</v>
      </c>
      <c r="K4" s="58" t="s">
        <v>228</v>
      </c>
      <c r="L4" s="58" t="s">
        <v>229</v>
      </c>
      <c r="M4" s="58" t="s">
        <v>230</v>
      </c>
      <c r="N4" s="58" t="s">
        <v>231</v>
      </c>
      <c r="O4" s="58" t="s">
        <v>232</v>
      </c>
      <c r="P4" s="58" t="s">
        <v>233</v>
      </c>
      <c r="Q4" s="58" t="s">
        <v>260</v>
      </c>
    </row>
    <row r="5" spans="1:17" ht="36" customHeight="1" x14ac:dyDescent="0.45">
      <c r="A5" s="37" t="s">
        <v>114</v>
      </c>
      <c r="B5" s="7"/>
      <c r="C5" s="7"/>
      <c r="D5" s="8"/>
      <c r="E5" s="9"/>
      <c r="F5" s="10"/>
      <c r="G5" s="35">
        <f>ROUNDDOWN(広告費[[#This Row],[助成対象経費
(A)×(B)
（税抜）]]*1.1,0)</f>
        <v>0</v>
      </c>
      <c r="H5" s="35">
        <f>広告費[[#This Row],[数量
(A)]]*広告費[[#This Row],[単価(B)
（税抜）]]</f>
        <v>0</v>
      </c>
      <c r="I5"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5" s="190"/>
      <c r="K5" s="190"/>
      <c r="L5" s="190"/>
      <c r="M5" s="190"/>
      <c r="N5" s="190"/>
      <c r="O5" s="190"/>
      <c r="P5" s="190"/>
      <c r="Q5" s="109"/>
    </row>
    <row r="6" spans="1:17" ht="36" customHeight="1" x14ac:dyDescent="0.45">
      <c r="A6" s="37" t="s">
        <v>115</v>
      </c>
      <c r="B6" s="7"/>
      <c r="C6" s="7"/>
      <c r="D6" s="8"/>
      <c r="E6" s="9"/>
      <c r="F6" s="10"/>
      <c r="G6" s="35">
        <f>ROUNDDOWN(広告費[[#This Row],[助成対象経費
(A)×(B)
（税抜）]]*1.1,0)</f>
        <v>0</v>
      </c>
      <c r="H6" s="35">
        <f>広告費[[#This Row],[数量
(A)]]*広告費[[#This Row],[単価(B)
（税抜）]]</f>
        <v>0</v>
      </c>
      <c r="I6"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6" s="190"/>
      <c r="K6" s="190"/>
      <c r="L6" s="190"/>
      <c r="M6" s="190"/>
      <c r="N6" s="190"/>
      <c r="O6" s="190"/>
      <c r="P6" s="190"/>
      <c r="Q6" s="109"/>
    </row>
    <row r="7" spans="1:17" ht="36" customHeight="1" x14ac:dyDescent="0.45">
      <c r="A7" s="37" t="s">
        <v>116</v>
      </c>
      <c r="B7" s="7"/>
      <c r="C7" s="7"/>
      <c r="D7" s="8"/>
      <c r="E7" s="9"/>
      <c r="F7" s="10"/>
      <c r="G7" s="35">
        <f>ROUNDDOWN(広告費[[#This Row],[助成対象経費
(A)×(B)
（税抜）]]*1.1,0)</f>
        <v>0</v>
      </c>
      <c r="H7" s="35">
        <f>広告費[[#This Row],[数量
(A)]]*広告費[[#This Row],[単価(B)
（税抜）]]</f>
        <v>0</v>
      </c>
      <c r="I7"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7" s="190"/>
      <c r="K7" s="190"/>
      <c r="L7" s="190"/>
      <c r="M7" s="190"/>
      <c r="N7" s="190"/>
      <c r="O7" s="190"/>
      <c r="P7" s="190"/>
      <c r="Q7" s="109"/>
    </row>
    <row r="8" spans="1:17" ht="36" customHeight="1" x14ac:dyDescent="0.45">
      <c r="A8" s="37" t="s">
        <v>117</v>
      </c>
      <c r="B8" s="7"/>
      <c r="C8" s="7"/>
      <c r="D8" s="8"/>
      <c r="E8" s="9"/>
      <c r="F8" s="10"/>
      <c r="G8" s="35">
        <f>ROUNDDOWN(広告費[[#This Row],[助成対象経費
(A)×(B)
（税抜）]]*1.1,0)</f>
        <v>0</v>
      </c>
      <c r="H8" s="35">
        <f>広告費[[#This Row],[数量
(A)]]*広告費[[#This Row],[単価(B)
（税抜）]]</f>
        <v>0</v>
      </c>
      <c r="I8"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8" s="190"/>
      <c r="K8" s="190"/>
      <c r="L8" s="190"/>
      <c r="M8" s="190"/>
      <c r="N8" s="190"/>
      <c r="O8" s="190"/>
      <c r="P8" s="190"/>
      <c r="Q8" s="109"/>
    </row>
    <row r="9" spans="1:17" ht="36" customHeight="1" x14ac:dyDescent="0.45">
      <c r="A9" s="37" t="s">
        <v>118</v>
      </c>
      <c r="B9" s="7"/>
      <c r="C9" s="7"/>
      <c r="D9" s="8"/>
      <c r="E9" s="9"/>
      <c r="F9" s="10"/>
      <c r="G9" s="35">
        <f>ROUNDDOWN(広告費[[#This Row],[助成対象経費
(A)×(B)
（税抜）]]*1.1,0)</f>
        <v>0</v>
      </c>
      <c r="H9" s="35">
        <f>広告費[[#This Row],[数量
(A)]]*広告費[[#This Row],[単価(B)
（税抜）]]</f>
        <v>0</v>
      </c>
      <c r="I9"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9" s="190"/>
      <c r="K9" s="190"/>
      <c r="L9" s="190"/>
      <c r="M9" s="190"/>
      <c r="N9" s="190"/>
      <c r="O9" s="190"/>
      <c r="P9" s="190"/>
      <c r="Q9" s="109"/>
    </row>
    <row r="10" spans="1:17" ht="36" customHeight="1" x14ac:dyDescent="0.45">
      <c r="A10" s="37" t="s">
        <v>119</v>
      </c>
      <c r="B10" s="7"/>
      <c r="C10" s="7"/>
      <c r="D10" s="8"/>
      <c r="E10" s="9"/>
      <c r="F10" s="10"/>
      <c r="G10" s="35">
        <f>ROUNDDOWN(広告費[[#This Row],[助成対象経費
(A)×(B)
（税抜）]]*1.1,0)</f>
        <v>0</v>
      </c>
      <c r="H10" s="35">
        <f>広告費[[#This Row],[数量
(A)]]*広告費[[#This Row],[単価(B)
（税抜）]]</f>
        <v>0</v>
      </c>
      <c r="I10"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10" s="190"/>
      <c r="K10" s="190"/>
      <c r="L10" s="190"/>
      <c r="M10" s="190"/>
      <c r="N10" s="190"/>
      <c r="O10" s="190"/>
      <c r="P10" s="190"/>
      <c r="Q10" s="109"/>
    </row>
    <row r="11" spans="1:17" ht="36" customHeight="1" x14ac:dyDescent="0.45">
      <c r="A11" s="37" t="s">
        <v>120</v>
      </c>
      <c r="B11" s="7"/>
      <c r="C11" s="7"/>
      <c r="D11" s="8"/>
      <c r="E11" s="9"/>
      <c r="F11" s="10"/>
      <c r="G11" s="35">
        <f>ROUNDDOWN(広告費[[#This Row],[助成対象経費
(A)×(B)
（税抜）]]*1.1,0)</f>
        <v>0</v>
      </c>
      <c r="H11" s="35">
        <f>広告費[[#This Row],[数量
(A)]]*広告費[[#This Row],[単価(B)
（税抜）]]</f>
        <v>0</v>
      </c>
      <c r="I11"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11" s="190"/>
      <c r="K11" s="190"/>
      <c r="L11" s="190"/>
      <c r="M11" s="190"/>
      <c r="N11" s="190"/>
      <c r="O11" s="190"/>
      <c r="P11" s="190"/>
      <c r="Q11" s="109"/>
    </row>
    <row r="12" spans="1:17" ht="36" customHeight="1" x14ac:dyDescent="0.45">
      <c r="A12" s="37" t="s">
        <v>121</v>
      </c>
      <c r="B12" s="7"/>
      <c r="C12" s="7"/>
      <c r="D12" s="8"/>
      <c r="E12" s="9"/>
      <c r="F12" s="10"/>
      <c r="G12" s="35">
        <f>ROUNDDOWN(広告費[[#This Row],[助成対象経費
(A)×(B)
（税抜）]]*1.1,0)</f>
        <v>0</v>
      </c>
      <c r="H12" s="35">
        <f>広告費[[#This Row],[数量
(A)]]*広告費[[#This Row],[単価(B)
（税抜）]]</f>
        <v>0</v>
      </c>
      <c r="I12"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12" s="190"/>
      <c r="K12" s="190"/>
      <c r="L12" s="190"/>
      <c r="M12" s="190"/>
      <c r="N12" s="190"/>
      <c r="O12" s="190"/>
      <c r="P12" s="190"/>
      <c r="Q12" s="109"/>
    </row>
    <row r="13" spans="1:17" ht="36" customHeight="1" x14ac:dyDescent="0.45">
      <c r="A13" s="37" t="s">
        <v>122</v>
      </c>
      <c r="B13" s="7"/>
      <c r="C13" s="7"/>
      <c r="D13" s="8"/>
      <c r="E13" s="13"/>
      <c r="F13" s="10"/>
      <c r="G13" s="35">
        <f>ROUNDDOWN(広告費[[#This Row],[助成対象経費
(A)×(B)
（税抜）]]*1.1,0)</f>
        <v>0</v>
      </c>
      <c r="H13" s="35">
        <f>広告費[[#This Row],[数量
(A)]]*広告費[[#This Row],[単価(B)
（税抜）]]</f>
        <v>0</v>
      </c>
      <c r="I13"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13" s="190"/>
      <c r="K13" s="190"/>
      <c r="L13" s="190"/>
      <c r="M13" s="190"/>
      <c r="N13" s="190"/>
      <c r="O13" s="190"/>
      <c r="P13" s="190"/>
      <c r="Q13" s="109"/>
    </row>
    <row r="14" spans="1:17" ht="36" customHeight="1" x14ac:dyDescent="0.45">
      <c r="A14" s="37" t="s">
        <v>123</v>
      </c>
      <c r="B14" s="7"/>
      <c r="C14" s="7"/>
      <c r="D14" s="8"/>
      <c r="E14" s="13"/>
      <c r="F14" s="10"/>
      <c r="G14" s="35">
        <f>ROUNDDOWN(広告費[[#This Row],[助成対象経費
(A)×(B)
（税抜）]]*1.1,0)</f>
        <v>0</v>
      </c>
      <c r="H14" s="35">
        <f>広告費[[#This Row],[数量
(A)]]*広告費[[#This Row],[単価(B)
（税抜）]]</f>
        <v>0</v>
      </c>
      <c r="I14"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14" s="190"/>
      <c r="K14" s="190"/>
      <c r="L14" s="190"/>
      <c r="M14" s="190"/>
      <c r="N14" s="190"/>
      <c r="O14" s="190"/>
      <c r="P14" s="190"/>
      <c r="Q14" s="109"/>
    </row>
    <row r="15" spans="1:17" ht="36" customHeight="1" x14ac:dyDescent="0.45">
      <c r="A15" s="38"/>
      <c r="B15" s="19"/>
      <c r="C15" s="19"/>
      <c r="D15" s="19"/>
      <c r="E15" s="19"/>
      <c r="F15" s="20" t="s">
        <v>40</v>
      </c>
      <c r="G15" s="39">
        <f>SUBTOTAL(109,広告費[助成事業に
要する経費
（税込）])</f>
        <v>0</v>
      </c>
      <c r="H15" s="39">
        <f>SUBTOTAL(109,広告費[助成対象経費
(A)×(B)
（税抜）])</f>
        <v>0</v>
      </c>
      <c r="I15" s="14"/>
      <c r="J15" s="115"/>
      <c r="K15" s="116"/>
      <c r="L15" s="116"/>
      <c r="M15" s="116"/>
      <c r="N15" s="116"/>
      <c r="O15" s="116"/>
      <c r="P15" s="116"/>
      <c r="Q15" s="213"/>
    </row>
  </sheetData>
  <mergeCells count="2">
    <mergeCell ref="D2:H2"/>
    <mergeCell ref="A3:H3"/>
  </mergeCells>
  <phoneticPr fontId="3"/>
  <dataValidations count="3">
    <dataValidation allowBlank="1" showErrorMessage="1" sqref="F5:F14"/>
    <dataValidation imeMode="halfAlpha" allowBlank="1" showInputMessage="1" showErrorMessage="1" sqref="D6:D14"/>
    <dataValidation type="custom" allowBlank="1" showInputMessage="1" showErrorMessage="1" sqref="I5:I14">
      <formula1>ISERROR(FIND(CHAR(10),I5))</formula1>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Q5:Q14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zoomScale="70" zoomScaleNormal="70" workbookViewId="0">
      <selection activeCell="R10" sqref="R10"/>
    </sheetView>
  </sheetViews>
  <sheetFormatPr defaultColWidth="13.59765625" defaultRowHeight="16.2" x14ac:dyDescent="0.45"/>
  <cols>
    <col min="1" max="1" width="11.69921875" style="4" customWidth="1"/>
    <col min="2" max="2" width="23.5" style="4" customWidth="1"/>
    <col min="3" max="3" width="26.796875" style="4" customWidth="1"/>
    <col min="4" max="4" width="15.69921875" style="4" customWidth="1"/>
    <col min="5" max="6" width="13.59765625" style="4"/>
    <col min="7" max="7" width="4" style="5" hidden="1" customWidth="1"/>
    <col min="8" max="14" width="14.59765625" style="5" customWidth="1"/>
    <col min="15" max="15" width="12.19921875" style="211" bestFit="1" customWidth="1"/>
    <col min="16" max="16384" width="13.59765625" style="5"/>
  </cols>
  <sheetData>
    <row r="1" spans="1:15" ht="19.8" customHeight="1" x14ac:dyDescent="0.45">
      <c r="A1" s="215" t="s">
        <v>242</v>
      </c>
    </row>
    <row r="2" spans="1:15" ht="30" customHeight="1" x14ac:dyDescent="0.45">
      <c r="A2" s="135" t="s">
        <v>244</v>
      </c>
      <c r="B2" s="135"/>
      <c r="C2" s="135"/>
      <c r="D2" s="311" t="s">
        <v>240</v>
      </c>
      <c r="E2" s="311"/>
      <c r="F2" s="311"/>
    </row>
    <row r="3" spans="1:15" ht="18" x14ac:dyDescent="0.45">
      <c r="A3" s="309" t="s">
        <v>246</v>
      </c>
      <c r="B3" s="309"/>
      <c r="C3" s="309"/>
      <c r="D3" s="309"/>
      <c r="E3" s="309"/>
      <c r="F3" s="309"/>
      <c r="O3" s="6" t="s">
        <v>14</v>
      </c>
    </row>
    <row r="4" spans="1:15" ht="48.6" x14ac:dyDescent="0.45">
      <c r="A4" s="15" t="s">
        <v>15</v>
      </c>
      <c r="B4" s="15" t="s">
        <v>130</v>
      </c>
      <c r="C4" s="15" t="s">
        <v>131</v>
      </c>
      <c r="D4" s="15" t="s">
        <v>133</v>
      </c>
      <c r="E4" s="15" t="s">
        <v>21</v>
      </c>
      <c r="F4" s="15" t="s">
        <v>132</v>
      </c>
      <c r="G4" s="97" t="s">
        <v>23</v>
      </c>
      <c r="H4" s="58" t="s">
        <v>227</v>
      </c>
      <c r="I4" s="58" t="s">
        <v>228</v>
      </c>
      <c r="J4" s="58" t="s">
        <v>229</v>
      </c>
      <c r="K4" s="58" t="s">
        <v>230</v>
      </c>
      <c r="L4" s="58" t="s">
        <v>231</v>
      </c>
      <c r="M4" s="58" t="s">
        <v>232</v>
      </c>
      <c r="N4" s="58" t="s">
        <v>233</v>
      </c>
      <c r="O4" s="58" t="s">
        <v>260</v>
      </c>
    </row>
    <row r="5" spans="1:15" ht="36" customHeight="1" x14ac:dyDescent="0.45">
      <c r="A5" s="55" t="s">
        <v>125</v>
      </c>
      <c r="B5" s="7"/>
      <c r="C5" s="7"/>
      <c r="D5" s="10"/>
      <c r="E5" s="35">
        <f>ROUNDDOWN(ECサイト出店[[#This Row],[助成対象経費
（税抜）]]*1.1,0)</f>
        <v>0</v>
      </c>
      <c r="F5" s="35">
        <f>ECサイト出店[[#This Row],[料金
（税抜）]]</f>
        <v>0</v>
      </c>
      <c r="G5" s="12" t="e">
        <f>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f>
        <v>#REF!</v>
      </c>
      <c r="H5" s="190"/>
      <c r="I5" s="190"/>
      <c r="J5" s="190"/>
      <c r="K5" s="190"/>
      <c r="L5" s="190"/>
      <c r="M5" s="190"/>
      <c r="N5" s="190"/>
      <c r="O5" s="109"/>
    </row>
    <row r="6" spans="1:15" ht="36" customHeight="1" x14ac:dyDescent="0.45">
      <c r="A6" s="55" t="s">
        <v>126</v>
      </c>
      <c r="B6" s="7"/>
      <c r="C6" s="7"/>
      <c r="D6" s="10"/>
      <c r="E6" s="35">
        <f>ROUNDDOWN(ECサイト出店[[#This Row],[助成対象経費
（税抜）]]*1.1,0)</f>
        <v>0</v>
      </c>
      <c r="F6" s="35">
        <f>ECサイト出店[[#This Row],[料金
（税抜）]]</f>
        <v>0</v>
      </c>
      <c r="G6" s="12" t="e">
        <f>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f>
        <v>#REF!</v>
      </c>
      <c r="H6" s="190"/>
      <c r="I6" s="190"/>
      <c r="J6" s="190"/>
      <c r="K6" s="190"/>
      <c r="L6" s="190"/>
      <c r="M6" s="190"/>
      <c r="N6" s="190"/>
      <c r="O6" s="109"/>
    </row>
    <row r="7" spans="1:15" ht="36" customHeight="1" x14ac:dyDescent="0.45">
      <c r="A7" s="55" t="s">
        <v>127</v>
      </c>
      <c r="B7" s="7"/>
      <c r="C7" s="7"/>
      <c r="D7" s="10"/>
      <c r="E7" s="35">
        <f>ROUNDDOWN(ECサイト出店[[#This Row],[助成対象経費
（税抜）]]*1.1,0)</f>
        <v>0</v>
      </c>
      <c r="F7" s="35">
        <f>ECサイト出店[[#This Row],[料金
（税抜）]]</f>
        <v>0</v>
      </c>
      <c r="G7" s="12" t="e">
        <f>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f>
        <v>#REF!</v>
      </c>
      <c r="H7" s="190"/>
      <c r="I7" s="190"/>
      <c r="J7" s="190"/>
      <c r="K7" s="190"/>
      <c r="L7" s="190"/>
      <c r="M7" s="190"/>
      <c r="N7" s="190"/>
      <c r="O7" s="109"/>
    </row>
    <row r="8" spans="1:15" ht="36" customHeight="1" x14ac:dyDescent="0.45">
      <c r="A8" s="55" t="s">
        <v>128</v>
      </c>
      <c r="B8" s="7"/>
      <c r="C8" s="7"/>
      <c r="D8" s="10"/>
      <c r="E8" s="35">
        <f>ROUNDDOWN(ECサイト出店[[#This Row],[助成対象経費
（税抜）]]*1.1,0)</f>
        <v>0</v>
      </c>
      <c r="F8" s="35">
        <f>ECサイト出店[[#This Row],[料金
（税抜）]]</f>
        <v>0</v>
      </c>
      <c r="G8" s="12" t="e">
        <f>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f>
        <v>#REF!</v>
      </c>
      <c r="H8" s="190"/>
      <c r="I8" s="190"/>
      <c r="J8" s="190"/>
      <c r="K8" s="190"/>
      <c r="L8" s="190"/>
      <c r="M8" s="190"/>
      <c r="N8" s="190"/>
      <c r="O8" s="109"/>
    </row>
    <row r="9" spans="1:15" ht="36" customHeight="1" x14ac:dyDescent="0.45">
      <c r="A9" s="55" t="s">
        <v>129</v>
      </c>
      <c r="B9" s="7"/>
      <c r="C9" s="7"/>
      <c r="D9" s="10"/>
      <c r="E9" s="35">
        <f>ROUNDDOWN(ECサイト出店[[#This Row],[助成対象経費
（税抜）]]*1.1,0)</f>
        <v>0</v>
      </c>
      <c r="F9" s="35">
        <f>ECサイト出店[[#This Row],[料金
（税抜）]]</f>
        <v>0</v>
      </c>
      <c r="G9" s="12" t="e">
        <f>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f>
        <v>#REF!</v>
      </c>
      <c r="H9" s="240"/>
      <c r="I9" s="240"/>
      <c r="J9" s="240"/>
      <c r="K9" s="240"/>
      <c r="L9" s="240"/>
      <c r="M9" s="240"/>
      <c r="N9" s="240"/>
      <c r="O9" s="109"/>
    </row>
    <row r="10" spans="1:15" ht="36" customHeight="1" x14ac:dyDescent="0.45">
      <c r="A10" s="38"/>
      <c r="B10" s="56"/>
      <c r="C10" s="19"/>
      <c r="D10" s="57" t="s">
        <v>40</v>
      </c>
      <c r="E10" s="39">
        <f>SUBTOTAL(109,ECサイト出店[助成事業に
要する経費
（税込）])</f>
        <v>0</v>
      </c>
      <c r="F10" s="39">
        <f>SUBTOTAL(109,ECサイト出店[助成対象経費
（税抜）])</f>
        <v>0</v>
      </c>
      <c r="G10" s="14"/>
      <c r="H10" s="115"/>
      <c r="I10" s="116"/>
      <c r="J10" s="116"/>
      <c r="K10" s="116"/>
      <c r="L10" s="116"/>
      <c r="M10" s="116"/>
      <c r="N10" s="116"/>
      <c r="O10" s="213"/>
    </row>
  </sheetData>
  <mergeCells count="2">
    <mergeCell ref="D2:F2"/>
    <mergeCell ref="A3:F3"/>
  </mergeCells>
  <phoneticPr fontId="3"/>
  <dataValidations count="2">
    <dataValidation type="custom" allowBlank="1" showInputMessage="1" showErrorMessage="1" sqref="G5:G9">
      <formula1>ISERROR(FIND(CHAR(10),G5))</formula1>
    </dataValidation>
    <dataValidation allowBlank="1" showErrorMessage="1" prompt="100万円以上の場合は利用・導入計画書の記入が必要です" sqref="D5:D9"/>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O5:O9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1"/>
  <sheetViews>
    <sheetView zoomScale="70" zoomScaleNormal="70" workbookViewId="0">
      <selection activeCell="C2" sqref="C2"/>
    </sheetView>
  </sheetViews>
  <sheetFormatPr defaultColWidth="2" defaultRowHeight="18" x14ac:dyDescent="0.45"/>
  <cols>
    <col min="1" max="1" width="14.296875" style="41" customWidth="1"/>
    <col min="2" max="2" width="16.5" style="41" customWidth="1"/>
    <col min="3" max="3" width="21.59765625" style="41" customWidth="1"/>
    <col min="4" max="4" width="11.5" style="41" bestFit="1" customWidth="1"/>
    <col min="5" max="5" width="20.296875" style="41" customWidth="1"/>
    <col min="6" max="6" width="11.796875" style="41" customWidth="1"/>
    <col min="7" max="7" width="10.69921875" style="41" customWidth="1"/>
    <col min="8" max="9" width="15.59765625" style="41" customWidth="1"/>
    <col min="10" max="10" width="6" style="41" hidden="1" customWidth="1"/>
    <col min="11" max="11" width="14" style="41" customWidth="1"/>
    <col min="12" max="12" width="10.296875" style="41" customWidth="1"/>
    <col min="13" max="13" width="8.59765625" style="41" customWidth="1"/>
    <col min="14" max="14" width="5.69921875" style="41" customWidth="1"/>
    <col min="15" max="213" width="2" style="41" customWidth="1"/>
    <col min="214" max="16384" width="2" style="41"/>
  </cols>
  <sheetData>
    <row r="1" spans="1:45" ht="19.8" customHeight="1" x14ac:dyDescent="0.45">
      <c r="A1" s="216" t="s">
        <v>242</v>
      </c>
    </row>
    <row r="2" spans="1:45" ht="30" customHeight="1" x14ac:dyDescent="0.45">
      <c r="A2" s="40" t="s">
        <v>245</v>
      </c>
      <c r="D2" s="311" t="s">
        <v>240</v>
      </c>
      <c r="E2" s="311"/>
      <c r="F2" s="311"/>
      <c r="H2" s="42"/>
    </row>
    <row r="3" spans="1:45" ht="40.049999999999997" customHeight="1" x14ac:dyDescent="0.45">
      <c r="A3" s="312" t="s">
        <v>142</v>
      </c>
      <c r="B3" s="312"/>
      <c r="C3" s="312"/>
      <c r="D3" s="312"/>
      <c r="E3" s="312"/>
      <c r="F3" s="312"/>
      <c r="G3" s="312"/>
      <c r="H3" s="312"/>
    </row>
    <row r="4" spans="1:45" x14ac:dyDescent="0.45">
      <c r="A4" s="309" t="s">
        <v>246</v>
      </c>
      <c r="B4" s="309"/>
      <c r="C4" s="309"/>
      <c r="D4" s="309"/>
      <c r="E4" s="102"/>
      <c r="F4" s="102"/>
      <c r="G4" s="102"/>
      <c r="H4" s="102"/>
    </row>
    <row r="5" spans="1:45" ht="32.549999999999997" customHeight="1" x14ac:dyDescent="0.45">
      <c r="A5" s="54" t="s">
        <v>174</v>
      </c>
      <c r="B5" s="52"/>
      <c r="C5" s="52"/>
      <c r="D5" s="52"/>
      <c r="E5" s="52"/>
      <c r="F5" s="52"/>
      <c r="G5" s="52"/>
      <c r="H5" s="52"/>
      <c r="I5" s="53" t="s">
        <v>14</v>
      </c>
    </row>
    <row r="6" spans="1:45" ht="54" customHeight="1" x14ac:dyDescent="0.45">
      <c r="A6" s="58" t="s">
        <v>143</v>
      </c>
      <c r="B6" s="59" t="s">
        <v>134</v>
      </c>
      <c r="C6" s="59" t="s">
        <v>135</v>
      </c>
      <c r="D6" s="59" t="s">
        <v>136</v>
      </c>
      <c r="E6" s="59" t="s">
        <v>137</v>
      </c>
      <c r="F6" s="59" t="s">
        <v>138</v>
      </c>
      <c r="G6" s="59" t="s">
        <v>139</v>
      </c>
      <c r="H6" s="59" t="s">
        <v>140</v>
      </c>
      <c r="I6" s="59" t="s">
        <v>141</v>
      </c>
      <c r="J6" s="77" t="s">
        <v>48</v>
      </c>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row>
    <row r="7" spans="1:45" ht="34.049999999999997" customHeight="1" x14ac:dyDescent="0.45">
      <c r="A7" s="71">
        <f>ROW()-ROW(直接人件費役社[[#Headers],[番号]])</f>
        <v>1</v>
      </c>
      <c r="B7" s="44"/>
      <c r="C7" s="44"/>
      <c r="D7" s="44"/>
      <c r="E7" s="44"/>
      <c r="F7" s="45"/>
      <c r="G7" s="45"/>
      <c r="H7" s="46">
        <f>直接人件費役社[[#This Row],[助成対象経費
(A)×(B)]]*1</f>
        <v>0</v>
      </c>
      <c r="I7" s="46">
        <f>IF(直接人件費役社[[#This Row],[従事時間
(A)]]&gt;2700,2700*直接人件費役社[[#This Row],[単価(B)
(税抜)]],直接人件費役社[[#This Row],[従事時間
(A)]]*直接人件費役社[[#This Row],[単価(B)
(税抜)]])</f>
        <v>0</v>
      </c>
      <c r="J7"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8" spans="1:45" ht="34.049999999999997" customHeight="1" x14ac:dyDescent="0.45">
      <c r="A8" s="71">
        <f>ROW()-ROW(直接人件費役社[[#Headers],[番号]])</f>
        <v>2</v>
      </c>
      <c r="B8" s="44"/>
      <c r="C8" s="44"/>
      <c r="D8" s="44"/>
      <c r="E8" s="44"/>
      <c r="F8" s="45"/>
      <c r="G8" s="45"/>
      <c r="H8" s="46">
        <f>直接人件費役社[[#This Row],[助成対象経費
(A)×(B)]]*1</f>
        <v>0</v>
      </c>
      <c r="I8" s="46">
        <f>IF(直接人件費役社[[#This Row],[従事時間
(A)]]&gt;2700,2700*直接人件費役社[[#This Row],[単価(B)
(税抜)]],直接人件費役社[[#This Row],[従事時間
(A)]]*直接人件費役社[[#This Row],[単価(B)
(税抜)]])</f>
        <v>0</v>
      </c>
      <c r="J8"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9" spans="1:45" ht="34.049999999999997" customHeight="1" x14ac:dyDescent="0.45">
      <c r="A9" s="71">
        <f>ROW()-ROW(直接人件費役社[[#Headers],[番号]])</f>
        <v>3</v>
      </c>
      <c r="B9" s="44"/>
      <c r="C9" s="44"/>
      <c r="D9" s="44"/>
      <c r="E9" s="44"/>
      <c r="F9" s="45"/>
      <c r="G9" s="45"/>
      <c r="H9" s="46">
        <f>直接人件費役社[[#This Row],[助成対象経費
(A)×(B)]]*1</f>
        <v>0</v>
      </c>
      <c r="I9" s="46">
        <f>IF(直接人件費役社[[#This Row],[従事時間
(A)]]&gt;2700,2700*直接人件費役社[[#This Row],[単価(B)
(税抜)]],直接人件費役社[[#This Row],[従事時間
(A)]]*直接人件費役社[[#This Row],[単価(B)
(税抜)]])</f>
        <v>0</v>
      </c>
      <c r="J9"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0" spans="1:45" ht="34.049999999999997" customHeight="1" x14ac:dyDescent="0.45">
      <c r="A10" s="71">
        <f>ROW()-ROW(直接人件費役社[[#Headers],[番号]])</f>
        <v>4</v>
      </c>
      <c r="B10" s="44"/>
      <c r="C10" s="44"/>
      <c r="D10" s="44"/>
      <c r="E10" s="44"/>
      <c r="F10" s="45"/>
      <c r="G10" s="45"/>
      <c r="H10" s="46">
        <f>直接人件費役社[[#This Row],[助成対象経費
(A)×(B)]]*1</f>
        <v>0</v>
      </c>
      <c r="I10" s="46">
        <f>IF(直接人件費役社[[#This Row],[従事時間
(A)]]&gt;2700,2700*直接人件費役社[[#This Row],[単価(B)
(税抜)]],直接人件費役社[[#This Row],[従事時間
(A)]]*直接人件費役社[[#This Row],[単価(B)
(税抜)]])</f>
        <v>0</v>
      </c>
      <c r="J10"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1" spans="1:45" ht="34.049999999999997" customHeight="1" x14ac:dyDescent="0.45">
      <c r="A11" s="71">
        <f>ROW()-ROW(直接人件費役社[[#Headers],[番号]])</f>
        <v>5</v>
      </c>
      <c r="B11" s="44"/>
      <c r="C11" s="44"/>
      <c r="D11" s="44"/>
      <c r="E11" s="44"/>
      <c r="F11" s="45"/>
      <c r="G11" s="45"/>
      <c r="H11" s="46">
        <f>直接人件費役社[[#This Row],[助成対象経費
(A)×(B)]]*1</f>
        <v>0</v>
      </c>
      <c r="I11" s="46">
        <f>IF(直接人件費役社[[#This Row],[従事時間
(A)]]&gt;2700,2700*直接人件費役社[[#This Row],[単価(B)
(税抜)]],直接人件費役社[[#This Row],[従事時間
(A)]]*直接人件費役社[[#This Row],[単価(B)
(税抜)]])</f>
        <v>0</v>
      </c>
      <c r="J11"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2" spans="1:45" ht="34.049999999999997" customHeight="1" x14ac:dyDescent="0.45">
      <c r="A12" s="71">
        <f>ROW()-ROW(直接人件費役社[[#Headers],[番号]])</f>
        <v>6</v>
      </c>
      <c r="B12" s="44"/>
      <c r="C12" s="44"/>
      <c r="D12" s="44"/>
      <c r="E12" s="44"/>
      <c r="F12" s="45"/>
      <c r="G12" s="45"/>
      <c r="H12" s="46">
        <f>直接人件費役社[[#This Row],[助成対象経費
(A)×(B)]]*1</f>
        <v>0</v>
      </c>
      <c r="I12" s="46">
        <f>IF(直接人件費役社[[#This Row],[従事時間
(A)]]&gt;2700,2700*直接人件費役社[[#This Row],[単価(B)
(税抜)]],直接人件費役社[[#This Row],[従事時間
(A)]]*直接人件費役社[[#This Row],[単価(B)
(税抜)]])</f>
        <v>0</v>
      </c>
      <c r="J12"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3" spans="1:45" ht="34.049999999999997" customHeight="1" x14ac:dyDescent="0.45">
      <c r="A13" s="71">
        <f>ROW()-ROW(直接人件費役社[[#Headers],[番号]])</f>
        <v>7</v>
      </c>
      <c r="B13" s="44"/>
      <c r="C13" s="44"/>
      <c r="D13" s="44"/>
      <c r="E13" s="44"/>
      <c r="F13" s="45"/>
      <c r="G13" s="45"/>
      <c r="H13" s="46">
        <f>直接人件費役社[[#This Row],[助成対象経費
(A)×(B)]]*1</f>
        <v>0</v>
      </c>
      <c r="I13" s="46">
        <f>IF(直接人件費役社[[#This Row],[従事時間
(A)]]&gt;2700,2700*直接人件費役社[[#This Row],[単価(B)
(税抜)]],直接人件費役社[[#This Row],[従事時間
(A)]]*直接人件費役社[[#This Row],[単価(B)
(税抜)]])</f>
        <v>0</v>
      </c>
      <c r="J13"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4" spans="1:45" ht="34.049999999999997" customHeight="1" x14ac:dyDescent="0.45">
      <c r="A14" s="71">
        <f>ROW()-ROW(直接人件費役社[[#Headers],[番号]])</f>
        <v>8</v>
      </c>
      <c r="B14" s="44"/>
      <c r="C14" s="44"/>
      <c r="D14" s="44"/>
      <c r="E14" s="44"/>
      <c r="F14" s="45"/>
      <c r="G14" s="45"/>
      <c r="H14" s="46">
        <f>直接人件費役社[[#This Row],[助成対象経費
(A)×(B)]]*1</f>
        <v>0</v>
      </c>
      <c r="I14" s="46">
        <f>IF(直接人件費役社[[#This Row],[従事時間
(A)]]&gt;2700,2700*直接人件費役社[[#This Row],[単価(B)
(税抜)]],直接人件費役社[[#This Row],[従事時間
(A)]]*直接人件費役社[[#This Row],[単価(B)
(税抜)]])</f>
        <v>0</v>
      </c>
      <c r="J14"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5" spans="1:45" ht="34.049999999999997" customHeight="1" x14ac:dyDescent="0.45">
      <c r="A15" s="71">
        <f>ROW()-ROW(直接人件費役社[[#Headers],[番号]])</f>
        <v>9</v>
      </c>
      <c r="B15" s="44"/>
      <c r="C15" s="44"/>
      <c r="D15" s="44"/>
      <c r="E15" s="44"/>
      <c r="F15" s="45"/>
      <c r="G15" s="45"/>
      <c r="H15" s="46">
        <f>直接人件費役社[[#This Row],[助成対象経費
(A)×(B)]]*1</f>
        <v>0</v>
      </c>
      <c r="I15" s="46">
        <f>IF(直接人件費役社[[#This Row],[従事時間
(A)]]&gt;2700,2700*直接人件費役社[[#This Row],[単価(B)
(税抜)]],直接人件費役社[[#This Row],[従事時間
(A)]]*直接人件費役社[[#This Row],[単価(B)
(税抜)]])</f>
        <v>0</v>
      </c>
      <c r="J15"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6" spans="1:45" ht="34.049999999999997" customHeight="1" x14ac:dyDescent="0.45">
      <c r="A16" s="71">
        <f>ROW()-ROW(直接人件費役社[[#Headers],[番号]])</f>
        <v>10</v>
      </c>
      <c r="B16" s="44"/>
      <c r="C16" s="44"/>
      <c r="D16" s="44"/>
      <c r="E16" s="44"/>
      <c r="F16" s="45"/>
      <c r="G16" s="45"/>
      <c r="H16" s="46">
        <f>直接人件費役社[[#This Row],[助成対象経費
(A)×(B)]]*1</f>
        <v>0</v>
      </c>
      <c r="I16" s="46">
        <f>IF(直接人件費役社[[#This Row],[従事時間
(A)]]&gt;2700,2700*直接人件費役社[[#This Row],[単価(B)
(税抜)]],直接人件費役社[[#This Row],[従事時間
(A)]]*直接人件費役社[[#This Row],[単価(B)
(税抜)]])</f>
        <v>0</v>
      </c>
      <c r="J16"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7" spans="1:10" ht="34.049999999999997" customHeight="1" x14ac:dyDescent="0.45">
      <c r="A17" s="48"/>
      <c r="B17" s="49"/>
      <c r="C17" s="49"/>
      <c r="D17" s="49"/>
      <c r="E17" s="49"/>
      <c r="F17" s="49"/>
      <c r="G17" s="60" t="s">
        <v>49</v>
      </c>
      <c r="H17" s="50">
        <f>SUBTOTAL(109,直接人件費役社[助成事業に
要する経費])</f>
        <v>0</v>
      </c>
      <c r="I17" s="51">
        <f>SUBTOTAL(109,直接人件費役社[助成対象経費
(A)×(B)])</f>
        <v>0</v>
      </c>
      <c r="J17" s="14"/>
    </row>
    <row r="19" spans="1:10" ht="28.5" customHeight="1" x14ac:dyDescent="0.45">
      <c r="A19" s="61" t="s">
        <v>175</v>
      </c>
      <c r="I19" s="53" t="s">
        <v>14</v>
      </c>
    </row>
    <row r="20" spans="1:10" ht="36" x14ac:dyDescent="0.45">
      <c r="A20" s="62" t="s">
        <v>143</v>
      </c>
      <c r="B20" s="63" t="s">
        <v>134</v>
      </c>
      <c r="C20" s="63" t="s">
        <v>137</v>
      </c>
      <c r="D20" s="63" t="s">
        <v>171</v>
      </c>
      <c r="E20" s="63" t="s">
        <v>170</v>
      </c>
      <c r="F20" s="63" t="s">
        <v>173</v>
      </c>
      <c r="G20" s="63" t="s">
        <v>172</v>
      </c>
      <c r="H20" s="63" t="s">
        <v>140</v>
      </c>
      <c r="I20" s="67" t="s">
        <v>141</v>
      </c>
      <c r="J20" s="73"/>
    </row>
    <row r="21" spans="1:10" ht="34.5" customHeight="1" x14ac:dyDescent="0.45">
      <c r="A21" s="72">
        <f>ROW()-ROW(直接人件費ﾊﾟｱ[[#Headers],[番号]])</f>
        <v>1</v>
      </c>
      <c r="B21" s="64"/>
      <c r="C21" s="64"/>
      <c r="D21" s="64"/>
      <c r="E21" s="64"/>
      <c r="F21"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1" s="65"/>
      <c r="H21" s="66">
        <f>直接人件費ﾊﾟｱ[[#This Row],[助成対象経費
(A)×(B)]]</f>
        <v>0</v>
      </c>
      <c r="I21" s="68">
        <f>直接人件費ﾊﾟｱ[[#This Row],[日額]]*直接人件費ﾊﾟｱ[[#This Row],[日数]]</f>
        <v>0</v>
      </c>
      <c r="J21" s="74"/>
    </row>
    <row r="22" spans="1:10" ht="34.5" customHeight="1" x14ac:dyDescent="0.45">
      <c r="A22" s="72">
        <f>ROW()-ROW(直接人件費ﾊﾟｱ[[#Headers],[番号]])</f>
        <v>2</v>
      </c>
      <c r="B22" s="64"/>
      <c r="C22" s="64"/>
      <c r="D22" s="64"/>
      <c r="E22" s="64"/>
      <c r="F22"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2" s="65"/>
      <c r="H22" s="66">
        <f>直接人件費ﾊﾟｱ[[#This Row],[助成対象経費
(A)×(B)]]</f>
        <v>0</v>
      </c>
      <c r="I22" s="68">
        <f>直接人件費ﾊﾟｱ[[#This Row],[日額]]*直接人件費ﾊﾟｱ[[#This Row],[日数]]</f>
        <v>0</v>
      </c>
      <c r="J22" s="74"/>
    </row>
    <row r="23" spans="1:10" ht="34.5" customHeight="1" x14ac:dyDescent="0.45">
      <c r="A23" s="72">
        <f>ROW()-ROW(直接人件費ﾊﾟｱ[[#Headers],[番号]])</f>
        <v>3</v>
      </c>
      <c r="B23" s="64"/>
      <c r="C23" s="64"/>
      <c r="D23" s="64"/>
      <c r="E23" s="64"/>
      <c r="F23"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3" s="65"/>
      <c r="H23" s="66">
        <f>直接人件費ﾊﾟｱ[[#This Row],[助成対象経費
(A)×(B)]]</f>
        <v>0</v>
      </c>
      <c r="I23" s="68">
        <f>直接人件費ﾊﾟｱ[[#This Row],[日額]]*直接人件費ﾊﾟｱ[[#This Row],[日数]]</f>
        <v>0</v>
      </c>
      <c r="J23" s="74"/>
    </row>
    <row r="24" spans="1:10" ht="34.5" customHeight="1" x14ac:dyDescent="0.45">
      <c r="A24" s="72">
        <f>ROW()-ROW(直接人件費ﾊﾟｱ[[#Headers],[番号]])</f>
        <v>4</v>
      </c>
      <c r="B24" s="64"/>
      <c r="C24" s="64"/>
      <c r="D24" s="64"/>
      <c r="E24" s="64"/>
      <c r="F24"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4" s="65"/>
      <c r="H24" s="66">
        <f>直接人件費ﾊﾟｱ[[#This Row],[助成対象経費
(A)×(B)]]</f>
        <v>0</v>
      </c>
      <c r="I24" s="68">
        <f>直接人件費ﾊﾟｱ[[#This Row],[日額]]*直接人件費ﾊﾟｱ[[#This Row],[日数]]</f>
        <v>0</v>
      </c>
      <c r="J24" s="74"/>
    </row>
    <row r="25" spans="1:10" ht="34.5" customHeight="1" x14ac:dyDescent="0.45">
      <c r="A25" s="72">
        <f>ROW()-ROW(直接人件費ﾊﾟｱ[[#Headers],[番号]])</f>
        <v>5</v>
      </c>
      <c r="B25" s="64"/>
      <c r="C25" s="64"/>
      <c r="D25" s="64"/>
      <c r="E25" s="64"/>
      <c r="F25"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5" s="65"/>
      <c r="H25" s="66">
        <f>直接人件費ﾊﾟｱ[[#This Row],[助成対象経費
(A)×(B)]]</f>
        <v>0</v>
      </c>
      <c r="I25" s="68">
        <f>直接人件費ﾊﾟｱ[[#This Row],[日額]]*直接人件費ﾊﾟｱ[[#This Row],[日数]]</f>
        <v>0</v>
      </c>
      <c r="J25" s="74"/>
    </row>
    <row r="26" spans="1:10" ht="34.5" customHeight="1" x14ac:dyDescent="0.45">
      <c r="A26" s="72">
        <f>ROW()-ROW(直接人件費ﾊﾟｱ[[#Headers],[番号]])</f>
        <v>6</v>
      </c>
      <c r="B26" s="64"/>
      <c r="C26" s="64"/>
      <c r="D26" s="64"/>
      <c r="E26" s="64"/>
      <c r="F26"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6" s="65"/>
      <c r="H26" s="66">
        <f>直接人件費ﾊﾟｱ[[#This Row],[助成対象経費
(A)×(B)]]</f>
        <v>0</v>
      </c>
      <c r="I26" s="68">
        <f>直接人件費ﾊﾟｱ[[#This Row],[日額]]*直接人件費ﾊﾟｱ[[#This Row],[日数]]</f>
        <v>0</v>
      </c>
      <c r="J26" s="74"/>
    </row>
    <row r="27" spans="1:10" ht="34.5" customHeight="1" x14ac:dyDescent="0.45">
      <c r="A27" s="72">
        <f>ROW()-ROW(直接人件費ﾊﾟｱ[[#Headers],[番号]])</f>
        <v>7</v>
      </c>
      <c r="B27" s="64"/>
      <c r="C27" s="64"/>
      <c r="D27" s="64"/>
      <c r="E27" s="64"/>
      <c r="F27"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7" s="65"/>
      <c r="H27" s="66">
        <f>直接人件費ﾊﾟｱ[[#This Row],[助成対象経費
(A)×(B)]]</f>
        <v>0</v>
      </c>
      <c r="I27" s="68">
        <f>直接人件費ﾊﾟｱ[[#This Row],[日額]]*直接人件費ﾊﾟｱ[[#This Row],[日数]]</f>
        <v>0</v>
      </c>
      <c r="J27" s="74"/>
    </row>
    <row r="28" spans="1:10" ht="34.5" customHeight="1" x14ac:dyDescent="0.45">
      <c r="A28" s="72">
        <f>ROW()-ROW(直接人件費ﾊﾟｱ[[#Headers],[番号]])</f>
        <v>8</v>
      </c>
      <c r="B28" s="64"/>
      <c r="C28" s="64"/>
      <c r="D28" s="64"/>
      <c r="E28" s="64"/>
      <c r="F28"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8" s="65"/>
      <c r="H28" s="66">
        <f>直接人件費ﾊﾟｱ[[#This Row],[助成対象経費
(A)×(B)]]</f>
        <v>0</v>
      </c>
      <c r="I28" s="68">
        <f>直接人件費ﾊﾟｱ[[#This Row],[日額]]*直接人件費ﾊﾟｱ[[#This Row],[日数]]</f>
        <v>0</v>
      </c>
      <c r="J28" s="74"/>
    </row>
    <row r="29" spans="1:10" ht="34.5" customHeight="1" x14ac:dyDescent="0.45">
      <c r="A29" s="72">
        <f>ROW()-ROW(直接人件費ﾊﾟｱ[[#Headers],[番号]])</f>
        <v>9</v>
      </c>
      <c r="B29" s="64"/>
      <c r="C29" s="64"/>
      <c r="D29" s="64"/>
      <c r="E29" s="64"/>
      <c r="F29"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9" s="65"/>
      <c r="H29" s="66">
        <f>直接人件費ﾊﾟｱ[[#This Row],[助成対象経費
(A)×(B)]]</f>
        <v>0</v>
      </c>
      <c r="I29" s="68">
        <f>直接人件費ﾊﾟｱ[[#This Row],[日額]]*直接人件費ﾊﾟｱ[[#This Row],[日数]]</f>
        <v>0</v>
      </c>
      <c r="J29" s="74"/>
    </row>
    <row r="30" spans="1:10" ht="34.5" customHeight="1" x14ac:dyDescent="0.45">
      <c r="A30" s="72">
        <f>ROW()-ROW(直接人件費ﾊﾟｱ[[#Headers],[番号]])</f>
        <v>10</v>
      </c>
      <c r="B30" s="81"/>
      <c r="C30" s="81"/>
      <c r="D30" s="81"/>
      <c r="E30" s="81"/>
      <c r="F30" s="82">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30" s="83"/>
      <c r="H30" s="66">
        <f>直接人件費ﾊﾟｱ[[#This Row],[助成対象経費
(A)×(B)]]</f>
        <v>0</v>
      </c>
      <c r="I30" s="68">
        <f>直接人件費ﾊﾟｱ[[#This Row],[日額]]*直接人件費ﾊﾟｱ[[#This Row],[日数]]</f>
        <v>0</v>
      </c>
      <c r="J30" s="74"/>
    </row>
    <row r="31" spans="1:10" ht="34.5" customHeight="1" x14ac:dyDescent="0.45">
      <c r="A31" s="79"/>
      <c r="B31" s="84"/>
      <c r="C31" s="85"/>
      <c r="D31" s="85"/>
      <c r="E31" s="85"/>
      <c r="F31" s="86"/>
      <c r="G31" s="76" t="s">
        <v>49</v>
      </c>
      <c r="H31" s="80">
        <f>SUBTOTAL(109,H21:H30)</f>
        <v>0</v>
      </c>
      <c r="I31" s="69">
        <f>SUBTOTAL(109,I21:I30)</f>
        <v>0</v>
      </c>
      <c r="J31" s="75"/>
    </row>
  </sheetData>
  <mergeCells count="3">
    <mergeCell ref="A3:H3"/>
    <mergeCell ref="D2:F2"/>
    <mergeCell ref="A4:D4"/>
  </mergeCells>
  <phoneticPr fontId="3"/>
  <dataValidations count="7">
    <dataValidation allowBlank="1" showInputMessage="1" showErrorMessage="1" prompt="資料・情報収集、経理事務等、直接関係ない業務に係る内容は計上できません" sqref="E7:E16 C21:C30"/>
    <dataValidation type="list" allowBlank="1" showInputMessage="1" showErrorMessage="1" sqref="D7:D16">
      <formula1>"役員,社員"</formula1>
    </dataValidation>
    <dataValidation allowBlank="1" showInputMessage="1" showErrorMessage="1" prompt="対象となるのは役員、社員など直接雇用されている方です。_x000a_雇用保険被保険者ではない方は対象になりません。" sqref="B7:B16"/>
    <dataValidation type="custom" allowBlank="1" showInputMessage="1" showErrorMessage="1" sqref="J7:J16">
      <formula1>ISERROR(FIND(CHAR(10),J7))</formula1>
    </dataValidation>
    <dataValidation allowBlank="1" showInputMessage="1" showErrorMessage="1" prompt="計上できる上限は、一人につき日８時間・月150時間。_x000a_SU型の助成期間内では最大2,700時間、SB型では900時間。" sqref="F7:F16 D21:D30"/>
    <dataValidation allowBlank="1" showInputMessage="1" showErrorMessage="1" prompt="契約上の時給単価を入力してください。日額は自動計算されます（上限10,000円/日）。" sqref="E21:E30"/>
    <dataValidation allowBlank="1" showErrorMessage="1" sqref="B21:B30"/>
  </dataValidations>
  <pageMargins left="0.7" right="0.7" top="0.75" bottom="0.75" header="0.3" footer="0.3"/>
  <drawing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人件費単価表に基づく単価を選択すること。">
          <x14:formula1>
            <xm:f>人件費単価表!$B$2:$B$25</xm:f>
          </x14:formula1>
          <xm:sqref>G7:G16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1" sqref="B1"/>
    </sheetView>
  </sheetViews>
  <sheetFormatPr defaultRowHeight="18" x14ac:dyDescent="0.45"/>
  <cols>
    <col min="1" max="1" width="22.796875" style="70" customWidth="1"/>
    <col min="2" max="2" width="26.19921875" style="70" customWidth="1"/>
  </cols>
  <sheetData>
    <row r="1" spans="1:2" x14ac:dyDescent="0.45">
      <c r="A1" s="90" t="s">
        <v>144</v>
      </c>
      <c r="B1" s="91" t="s">
        <v>145</v>
      </c>
    </row>
    <row r="2" spans="1:2" x14ac:dyDescent="0.45">
      <c r="A2" s="92" t="s">
        <v>146</v>
      </c>
      <c r="B2" s="87">
        <v>1160</v>
      </c>
    </row>
    <row r="3" spans="1:2" x14ac:dyDescent="0.45">
      <c r="A3" s="92" t="s">
        <v>147</v>
      </c>
      <c r="B3" s="87">
        <v>1220</v>
      </c>
    </row>
    <row r="4" spans="1:2" x14ac:dyDescent="0.45">
      <c r="A4" s="92" t="s">
        <v>148</v>
      </c>
      <c r="B4" s="87">
        <v>1310</v>
      </c>
    </row>
    <row r="5" spans="1:2" x14ac:dyDescent="0.45">
      <c r="A5" s="92" t="s">
        <v>149</v>
      </c>
      <c r="B5" s="87">
        <v>1390</v>
      </c>
    </row>
    <row r="6" spans="1:2" x14ac:dyDescent="0.45">
      <c r="A6" s="92" t="s">
        <v>150</v>
      </c>
      <c r="B6" s="87">
        <v>1470</v>
      </c>
    </row>
    <row r="7" spans="1:2" x14ac:dyDescent="0.45">
      <c r="A7" s="92" t="s">
        <v>151</v>
      </c>
      <c r="B7" s="87">
        <v>1550</v>
      </c>
    </row>
    <row r="8" spans="1:2" x14ac:dyDescent="0.45">
      <c r="A8" s="92" t="s">
        <v>152</v>
      </c>
      <c r="B8" s="87">
        <v>1630</v>
      </c>
    </row>
    <row r="9" spans="1:2" x14ac:dyDescent="0.45">
      <c r="A9" s="92" t="s">
        <v>153</v>
      </c>
      <c r="B9" s="87">
        <v>1800</v>
      </c>
    </row>
    <row r="10" spans="1:2" x14ac:dyDescent="0.45">
      <c r="A10" s="92" t="s">
        <v>154</v>
      </c>
      <c r="B10" s="87">
        <v>1960</v>
      </c>
    </row>
    <row r="11" spans="1:2" x14ac:dyDescent="0.45">
      <c r="A11" s="92" t="s">
        <v>155</v>
      </c>
      <c r="B11" s="87">
        <v>2130</v>
      </c>
    </row>
    <row r="12" spans="1:2" x14ac:dyDescent="0.45">
      <c r="A12" s="92" t="s">
        <v>156</v>
      </c>
      <c r="B12" s="87">
        <v>2290</v>
      </c>
    </row>
    <row r="13" spans="1:2" x14ac:dyDescent="0.45">
      <c r="A13" s="92" t="s">
        <v>157</v>
      </c>
      <c r="B13" s="87">
        <v>2450</v>
      </c>
    </row>
    <row r="14" spans="1:2" x14ac:dyDescent="0.45">
      <c r="A14" s="92" t="s">
        <v>158</v>
      </c>
      <c r="B14" s="87">
        <v>2620</v>
      </c>
    </row>
    <row r="15" spans="1:2" x14ac:dyDescent="0.45">
      <c r="A15" s="92" t="s">
        <v>159</v>
      </c>
      <c r="B15" s="87">
        <v>2780</v>
      </c>
    </row>
    <row r="16" spans="1:2" x14ac:dyDescent="0.45">
      <c r="A16" s="92" t="s">
        <v>160</v>
      </c>
      <c r="B16" s="87">
        <v>2950</v>
      </c>
    </row>
    <row r="17" spans="1:2" x14ac:dyDescent="0.45">
      <c r="A17" s="92" t="s">
        <v>161</v>
      </c>
      <c r="B17" s="87">
        <v>3110</v>
      </c>
    </row>
    <row r="18" spans="1:2" x14ac:dyDescent="0.45">
      <c r="A18" s="92" t="s">
        <v>162</v>
      </c>
      <c r="B18" s="87">
        <v>3360</v>
      </c>
    </row>
    <row r="19" spans="1:2" x14ac:dyDescent="0.45">
      <c r="A19" s="92" t="s">
        <v>163</v>
      </c>
      <c r="B19" s="87">
        <v>3600</v>
      </c>
    </row>
    <row r="20" spans="1:2" x14ac:dyDescent="0.45">
      <c r="A20" s="92" t="s">
        <v>164</v>
      </c>
      <c r="B20" s="87">
        <v>3850</v>
      </c>
    </row>
    <row r="21" spans="1:2" x14ac:dyDescent="0.45">
      <c r="A21" s="92" t="s">
        <v>165</v>
      </c>
      <c r="B21" s="87">
        <v>4090</v>
      </c>
    </row>
    <row r="22" spans="1:2" x14ac:dyDescent="0.45">
      <c r="A22" s="92" t="s">
        <v>166</v>
      </c>
      <c r="B22" s="87">
        <v>4340</v>
      </c>
    </row>
    <row r="23" spans="1:2" x14ac:dyDescent="0.45">
      <c r="A23" s="92" t="s">
        <v>167</v>
      </c>
      <c r="B23" s="87">
        <v>4580</v>
      </c>
    </row>
    <row r="24" spans="1:2" x14ac:dyDescent="0.45">
      <c r="A24" s="92" t="s">
        <v>168</v>
      </c>
      <c r="B24" s="88">
        <v>4830</v>
      </c>
    </row>
    <row r="25" spans="1:2" ht="18.600000000000001" thickBot="1" x14ac:dyDescent="0.5">
      <c r="A25" s="93" t="s">
        <v>169</v>
      </c>
      <c r="B25" s="89">
        <v>5080</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view="pageBreakPreview" zoomScaleNormal="100" zoomScaleSheetLayoutView="100" workbookViewId="0">
      <selection activeCell="B1" sqref="B1"/>
    </sheetView>
  </sheetViews>
  <sheetFormatPr defaultColWidth="8.796875" defaultRowHeight="18" x14ac:dyDescent="0.45"/>
  <cols>
    <col min="1" max="24" width="4" style="1" customWidth="1"/>
    <col min="25" max="16384" width="8.796875" style="1"/>
  </cols>
  <sheetData>
    <row r="1" spans="1:24" ht="15" customHeight="1" x14ac:dyDescent="0.45">
      <c r="A1" s="177" t="s">
        <v>212</v>
      </c>
      <c r="B1" s="148"/>
      <c r="C1" s="148"/>
      <c r="D1" s="148"/>
      <c r="E1" s="148"/>
      <c r="F1" s="148"/>
      <c r="G1" s="148"/>
      <c r="H1" s="148"/>
      <c r="I1" s="148"/>
      <c r="J1" s="148"/>
      <c r="K1" s="148"/>
      <c r="L1" s="148"/>
      <c r="M1" s="148"/>
      <c r="N1" s="148"/>
      <c r="O1" s="148"/>
      <c r="P1" s="137"/>
      <c r="Q1" s="137"/>
      <c r="R1" s="137"/>
      <c r="S1" s="137"/>
      <c r="T1" s="137"/>
      <c r="U1" s="137"/>
      <c r="V1" s="148"/>
      <c r="W1" s="138"/>
      <c r="X1" s="138"/>
    </row>
    <row r="2" spans="1:24" ht="15" customHeight="1" x14ac:dyDescent="0.45">
      <c r="A2" s="178"/>
      <c r="B2" s="179"/>
      <c r="C2" s="179"/>
      <c r="D2" s="179"/>
      <c r="E2" s="179"/>
      <c r="F2" s="179"/>
      <c r="G2" s="179"/>
      <c r="H2" s="179"/>
      <c r="I2" s="179"/>
      <c r="J2" s="179"/>
      <c r="K2" s="179"/>
      <c r="L2" s="179"/>
      <c r="M2" s="179"/>
      <c r="N2" s="179"/>
      <c r="O2" s="179"/>
      <c r="P2" s="140"/>
      <c r="Q2" s="141"/>
      <c r="R2" s="142"/>
      <c r="S2" s="141"/>
      <c r="T2" s="142"/>
      <c r="U2" s="141"/>
      <c r="V2" s="142"/>
      <c r="W2" s="138"/>
      <c r="X2" s="138"/>
    </row>
    <row r="3" spans="1:24" ht="15" customHeight="1" x14ac:dyDescent="0.45">
      <c r="A3" s="165" t="s">
        <v>234</v>
      </c>
      <c r="B3" s="179"/>
      <c r="C3" s="179"/>
      <c r="D3" s="179"/>
      <c r="E3" s="179"/>
      <c r="F3" s="179"/>
      <c r="G3" s="179"/>
      <c r="H3" s="179"/>
      <c r="I3" s="179"/>
      <c r="J3" s="179"/>
      <c r="K3" s="179"/>
      <c r="L3" s="179"/>
      <c r="M3" s="179"/>
      <c r="N3" s="179"/>
      <c r="O3" s="179"/>
      <c r="P3" s="137"/>
      <c r="Q3" s="137"/>
      <c r="R3" s="137"/>
      <c r="S3" s="137"/>
      <c r="T3" s="137"/>
      <c r="U3" s="137"/>
      <c r="V3" s="179"/>
      <c r="W3" s="143"/>
      <c r="X3" s="143"/>
    </row>
    <row r="4" spans="1:24" ht="6.6" customHeight="1" x14ac:dyDescent="0.45">
      <c r="A4" s="178"/>
      <c r="B4" s="179"/>
      <c r="C4" s="179"/>
      <c r="D4" s="179"/>
      <c r="E4" s="179"/>
      <c r="F4" s="179"/>
      <c r="G4" s="179"/>
      <c r="H4" s="179"/>
      <c r="I4" s="179"/>
      <c r="J4" s="179"/>
      <c r="K4" s="179"/>
      <c r="L4" s="179"/>
      <c r="M4" s="179"/>
      <c r="N4" s="179"/>
      <c r="O4" s="179"/>
      <c r="P4" s="137"/>
      <c r="Q4" s="137"/>
      <c r="R4" s="137"/>
      <c r="S4" s="137"/>
      <c r="T4" s="137"/>
      <c r="U4" s="137"/>
      <c r="V4" s="179"/>
      <c r="W4" s="143"/>
      <c r="X4" s="143"/>
    </row>
    <row r="5" spans="1:24" ht="15" customHeight="1" x14ac:dyDescent="0.45">
      <c r="A5" s="178"/>
      <c r="B5" s="295"/>
      <c r="C5" s="296"/>
      <c r="D5" s="296"/>
      <c r="E5" s="296"/>
      <c r="F5" s="296"/>
      <c r="G5" s="296"/>
      <c r="H5" s="296"/>
      <c r="I5" s="296"/>
      <c r="J5" s="296"/>
      <c r="K5" s="296"/>
      <c r="L5" s="296"/>
      <c r="M5" s="296"/>
      <c r="N5" s="296"/>
      <c r="O5" s="296"/>
      <c r="P5" s="296"/>
      <c r="Q5" s="296"/>
      <c r="R5" s="296"/>
      <c r="S5" s="296"/>
      <c r="T5" s="296"/>
      <c r="U5" s="296"/>
      <c r="V5" s="296"/>
      <c r="W5" s="297"/>
      <c r="X5" s="178"/>
    </row>
    <row r="6" spans="1:24" ht="15" customHeight="1" x14ac:dyDescent="0.45">
      <c r="A6" s="178"/>
      <c r="B6" s="298"/>
      <c r="C6" s="299"/>
      <c r="D6" s="299"/>
      <c r="E6" s="299"/>
      <c r="F6" s="299"/>
      <c r="G6" s="299"/>
      <c r="H6" s="299"/>
      <c r="I6" s="299"/>
      <c r="J6" s="299"/>
      <c r="K6" s="299"/>
      <c r="L6" s="299"/>
      <c r="M6" s="299"/>
      <c r="N6" s="299"/>
      <c r="O6" s="299"/>
      <c r="P6" s="299"/>
      <c r="Q6" s="299"/>
      <c r="R6" s="299"/>
      <c r="S6" s="299"/>
      <c r="T6" s="299"/>
      <c r="U6" s="299"/>
      <c r="V6" s="299"/>
      <c r="W6" s="300"/>
      <c r="X6" s="178"/>
    </row>
    <row r="7" spans="1:24" ht="15" customHeight="1" x14ac:dyDescent="0.45">
      <c r="A7" s="178"/>
      <c r="B7" s="298"/>
      <c r="C7" s="299"/>
      <c r="D7" s="299"/>
      <c r="E7" s="299"/>
      <c r="F7" s="299"/>
      <c r="G7" s="299"/>
      <c r="H7" s="299"/>
      <c r="I7" s="299"/>
      <c r="J7" s="299"/>
      <c r="K7" s="299"/>
      <c r="L7" s="299"/>
      <c r="M7" s="299"/>
      <c r="N7" s="299"/>
      <c r="O7" s="299"/>
      <c r="P7" s="299"/>
      <c r="Q7" s="299"/>
      <c r="R7" s="299"/>
      <c r="S7" s="299"/>
      <c r="T7" s="299"/>
      <c r="U7" s="299"/>
      <c r="V7" s="299"/>
      <c r="W7" s="300"/>
      <c r="X7" s="178"/>
    </row>
    <row r="8" spans="1:24" ht="15" customHeight="1" x14ac:dyDescent="0.45">
      <c r="A8" s="178"/>
      <c r="B8" s="298"/>
      <c r="C8" s="299"/>
      <c r="D8" s="299"/>
      <c r="E8" s="299"/>
      <c r="F8" s="299"/>
      <c r="G8" s="299"/>
      <c r="H8" s="299"/>
      <c r="I8" s="299"/>
      <c r="J8" s="299"/>
      <c r="K8" s="299"/>
      <c r="L8" s="299"/>
      <c r="M8" s="299"/>
      <c r="N8" s="299"/>
      <c r="O8" s="299"/>
      <c r="P8" s="299"/>
      <c r="Q8" s="299"/>
      <c r="R8" s="299"/>
      <c r="S8" s="299"/>
      <c r="T8" s="299"/>
      <c r="U8" s="299"/>
      <c r="V8" s="299"/>
      <c r="W8" s="300"/>
      <c r="X8" s="178"/>
    </row>
    <row r="9" spans="1:24" ht="15" customHeight="1" x14ac:dyDescent="0.45">
      <c r="A9" s="178"/>
      <c r="B9" s="298"/>
      <c r="C9" s="299"/>
      <c r="D9" s="299"/>
      <c r="E9" s="299"/>
      <c r="F9" s="299"/>
      <c r="G9" s="299"/>
      <c r="H9" s="299"/>
      <c r="I9" s="299"/>
      <c r="J9" s="299"/>
      <c r="K9" s="299"/>
      <c r="L9" s="299"/>
      <c r="M9" s="299"/>
      <c r="N9" s="299"/>
      <c r="O9" s="299"/>
      <c r="P9" s="299"/>
      <c r="Q9" s="299"/>
      <c r="R9" s="299"/>
      <c r="S9" s="299"/>
      <c r="T9" s="299"/>
      <c r="U9" s="299"/>
      <c r="V9" s="299"/>
      <c r="W9" s="300"/>
      <c r="X9" s="178"/>
    </row>
    <row r="10" spans="1:24" ht="15" customHeight="1" x14ac:dyDescent="0.45">
      <c r="A10" s="178"/>
      <c r="B10" s="301"/>
      <c r="C10" s="302"/>
      <c r="D10" s="302"/>
      <c r="E10" s="302"/>
      <c r="F10" s="302"/>
      <c r="G10" s="302"/>
      <c r="H10" s="302"/>
      <c r="I10" s="302"/>
      <c r="J10" s="302"/>
      <c r="K10" s="302"/>
      <c r="L10" s="302"/>
      <c r="M10" s="302"/>
      <c r="N10" s="302"/>
      <c r="O10" s="302"/>
      <c r="P10" s="302"/>
      <c r="Q10" s="302"/>
      <c r="R10" s="302"/>
      <c r="S10" s="302"/>
      <c r="T10" s="302"/>
      <c r="U10" s="302"/>
      <c r="V10" s="302"/>
      <c r="W10" s="303"/>
      <c r="X10" s="178"/>
    </row>
    <row r="11" spans="1:24" ht="15" customHeight="1" x14ac:dyDescent="0.45">
      <c r="A11" s="178"/>
      <c r="B11" s="178"/>
      <c r="C11" s="178"/>
      <c r="D11" s="178"/>
      <c r="E11" s="178"/>
      <c r="F11" s="178"/>
      <c r="G11" s="178"/>
      <c r="H11" s="178"/>
      <c r="I11" s="178"/>
      <c r="J11" s="178"/>
      <c r="K11" s="178"/>
      <c r="L11" s="178"/>
      <c r="M11" s="178"/>
      <c r="N11" s="178"/>
      <c r="O11" s="178"/>
      <c r="P11" s="178"/>
      <c r="Q11" s="178"/>
      <c r="R11" s="178"/>
      <c r="S11" s="178"/>
      <c r="T11" s="178"/>
      <c r="U11" s="178"/>
      <c r="V11" s="178"/>
      <c r="W11" s="178"/>
      <c r="X11" s="178"/>
    </row>
    <row r="12" spans="1:24" ht="15" customHeight="1" x14ac:dyDescent="0.45">
      <c r="A12" s="165" t="s">
        <v>235</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row>
    <row r="13" spans="1:24" ht="6.6" customHeight="1" x14ac:dyDescent="0.45">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row>
    <row r="14" spans="1:24" ht="15" customHeight="1" x14ac:dyDescent="0.45">
      <c r="A14" s="178"/>
      <c r="B14" s="295"/>
      <c r="C14" s="296"/>
      <c r="D14" s="296"/>
      <c r="E14" s="296"/>
      <c r="F14" s="296"/>
      <c r="G14" s="296"/>
      <c r="H14" s="296"/>
      <c r="I14" s="296"/>
      <c r="J14" s="296"/>
      <c r="K14" s="296"/>
      <c r="L14" s="296"/>
      <c r="M14" s="296"/>
      <c r="N14" s="296"/>
      <c r="O14" s="296"/>
      <c r="P14" s="296"/>
      <c r="Q14" s="296"/>
      <c r="R14" s="296"/>
      <c r="S14" s="296"/>
      <c r="T14" s="296"/>
      <c r="U14" s="296"/>
      <c r="V14" s="296"/>
      <c r="W14" s="297"/>
      <c r="X14" s="178"/>
    </row>
    <row r="15" spans="1:24" ht="15" customHeight="1" x14ac:dyDescent="0.45">
      <c r="A15" s="178"/>
      <c r="B15" s="298"/>
      <c r="C15" s="299"/>
      <c r="D15" s="299"/>
      <c r="E15" s="299"/>
      <c r="F15" s="299"/>
      <c r="G15" s="299"/>
      <c r="H15" s="299"/>
      <c r="I15" s="299"/>
      <c r="J15" s="299"/>
      <c r="K15" s="299"/>
      <c r="L15" s="299"/>
      <c r="M15" s="299"/>
      <c r="N15" s="299"/>
      <c r="O15" s="299"/>
      <c r="P15" s="299"/>
      <c r="Q15" s="299"/>
      <c r="R15" s="299"/>
      <c r="S15" s="299"/>
      <c r="T15" s="299"/>
      <c r="U15" s="299"/>
      <c r="V15" s="299"/>
      <c r="W15" s="300"/>
      <c r="X15" s="178"/>
    </row>
    <row r="16" spans="1:24" ht="15" customHeight="1" x14ac:dyDescent="0.45">
      <c r="A16" s="178"/>
      <c r="B16" s="298"/>
      <c r="C16" s="299"/>
      <c r="D16" s="299"/>
      <c r="E16" s="299"/>
      <c r="F16" s="299"/>
      <c r="G16" s="299"/>
      <c r="H16" s="299"/>
      <c r="I16" s="299"/>
      <c r="J16" s="299"/>
      <c r="K16" s="299"/>
      <c r="L16" s="299"/>
      <c r="M16" s="299"/>
      <c r="N16" s="299"/>
      <c r="O16" s="299"/>
      <c r="P16" s="299"/>
      <c r="Q16" s="299"/>
      <c r="R16" s="299"/>
      <c r="S16" s="299"/>
      <c r="T16" s="299"/>
      <c r="U16" s="299"/>
      <c r="V16" s="299"/>
      <c r="W16" s="300"/>
      <c r="X16" s="178"/>
    </row>
    <row r="17" spans="1:24" ht="15" customHeight="1" x14ac:dyDescent="0.45">
      <c r="A17" s="178"/>
      <c r="B17" s="298"/>
      <c r="C17" s="299"/>
      <c r="D17" s="299"/>
      <c r="E17" s="299"/>
      <c r="F17" s="299"/>
      <c r="G17" s="299"/>
      <c r="H17" s="299"/>
      <c r="I17" s="299"/>
      <c r="J17" s="299"/>
      <c r="K17" s="299"/>
      <c r="L17" s="299"/>
      <c r="M17" s="299"/>
      <c r="N17" s="299"/>
      <c r="O17" s="299"/>
      <c r="P17" s="299"/>
      <c r="Q17" s="299"/>
      <c r="R17" s="299"/>
      <c r="S17" s="299"/>
      <c r="T17" s="299"/>
      <c r="U17" s="299"/>
      <c r="V17" s="299"/>
      <c r="W17" s="300"/>
      <c r="X17" s="178"/>
    </row>
    <row r="18" spans="1:24" ht="15" customHeight="1" x14ac:dyDescent="0.45">
      <c r="A18" s="178"/>
      <c r="B18" s="298"/>
      <c r="C18" s="299"/>
      <c r="D18" s="299"/>
      <c r="E18" s="299"/>
      <c r="F18" s="299"/>
      <c r="G18" s="299"/>
      <c r="H18" s="299"/>
      <c r="I18" s="299"/>
      <c r="J18" s="299"/>
      <c r="K18" s="299"/>
      <c r="L18" s="299"/>
      <c r="M18" s="299"/>
      <c r="N18" s="299"/>
      <c r="O18" s="299"/>
      <c r="P18" s="299"/>
      <c r="Q18" s="299"/>
      <c r="R18" s="299"/>
      <c r="S18" s="299"/>
      <c r="T18" s="299"/>
      <c r="U18" s="299"/>
      <c r="V18" s="299"/>
      <c r="W18" s="300"/>
      <c r="X18" s="178"/>
    </row>
    <row r="19" spans="1:24" ht="15" customHeight="1" x14ac:dyDescent="0.45">
      <c r="A19" s="178"/>
      <c r="B19" s="298"/>
      <c r="C19" s="299"/>
      <c r="D19" s="299"/>
      <c r="E19" s="299"/>
      <c r="F19" s="299"/>
      <c r="G19" s="299"/>
      <c r="H19" s="299"/>
      <c r="I19" s="299"/>
      <c r="J19" s="299"/>
      <c r="K19" s="299"/>
      <c r="L19" s="299"/>
      <c r="M19" s="299"/>
      <c r="N19" s="299"/>
      <c r="O19" s="299"/>
      <c r="P19" s="299"/>
      <c r="Q19" s="299"/>
      <c r="R19" s="299"/>
      <c r="S19" s="299"/>
      <c r="T19" s="299"/>
      <c r="U19" s="299"/>
      <c r="V19" s="299"/>
      <c r="W19" s="300"/>
      <c r="X19" s="178"/>
    </row>
    <row r="20" spans="1:24" ht="15" customHeight="1" x14ac:dyDescent="0.45">
      <c r="A20" s="178"/>
      <c r="B20" s="298"/>
      <c r="C20" s="299"/>
      <c r="D20" s="299"/>
      <c r="E20" s="299"/>
      <c r="F20" s="299"/>
      <c r="G20" s="299"/>
      <c r="H20" s="299"/>
      <c r="I20" s="299"/>
      <c r="J20" s="299"/>
      <c r="K20" s="299"/>
      <c r="L20" s="299"/>
      <c r="M20" s="299"/>
      <c r="N20" s="299"/>
      <c r="O20" s="299"/>
      <c r="P20" s="299"/>
      <c r="Q20" s="299"/>
      <c r="R20" s="299"/>
      <c r="S20" s="299"/>
      <c r="T20" s="299"/>
      <c r="U20" s="299"/>
      <c r="V20" s="299"/>
      <c r="W20" s="300"/>
      <c r="X20" s="178"/>
    </row>
    <row r="21" spans="1:24" ht="15" customHeight="1" x14ac:dyDescent="0.45">
      <c r="A21" s="178"/>
      <c r="B21" s="298"/>
      <c r="C21" s="299"/>
      <c r="D21" s="299"/>
      <c r="E21" s="299"/>
      <c r="F21" s="299"/>
      <c r="G21" s="299"/>
      <c r="H21" s="299"/>
      <c r="I21" s="299"/>
      <c r="J21" s="299"/>
      <c r="K21" s="299"/>
      <c r="L21" s="299"/>
      <c r="M21" s="299"/>
      <c r="N21" s="299"/>
      <c r="O21" s="299"/>
      <c r="P21" s="299"/>
      <c r="Q21" s="299"/>
      <c r="R21" s="299"/>
      <c r="S21" s="299"/>
      <c r="T21" s="299"/>
      <c r="U21" s="299"/>
      <c r="V21" s="299"/>
      <c r="W21" s="300"/>
      <c r="X21" s="178"/>
    </row>
    <row r="22" spans="1:24" ht="15" customHeight="1" x14ac:dyDescent="0.45">
      <c r="A22" s="178"/>
      <c r="B22" s="298"/>
      <c r="C22" s="299"/>
      <c r="D22" s="299"/>
      <c r="E22" s="299"/>
      <c r="F22" s="299"/>
      <c r="G22" s="299"/>
      <c r="H22" s="299"/>
      <c r="I22" s="299"/>
      <c r="J22" s="299"/>
      <c r="K22" s="299"/>
      <c r="L22" s="299"/>
      <c r="M22" s="299"/>
      <c r="N22" s="299"/>
      <c r="O22" s="299"/>
      <c r="P22" s="299"/>
      <c r="Q22" s="299"/>
      <c r="R22" s="299"/>
      <c r="S22" s="299"/>
      <c r="T22" s="299"/>
      <c r="U22" s="299"/>
      <c r="V22" s="299"/>
      <c r="W22" s="300"/>
      <c r="X22" s="178"/>
    </row>
    <row r="23" spans="1:24" ht="15" customHeight="1" x14ac:dyDescent="0.45">
      <c r="A23" s="178"/>
      <c r="B23" s="298"/>
      <c r="C23" s="299"/>
      <c r="D23" s="299"/>
      <c r="E23" s="299"/>
      <c r="F23" s="299"/>
      <c r="G23" s="299"/>
      <c r="H23" s="299"/>
      <c r="I23" s="299"/>
      <c r="J23" s="299"/>
      <c r="K23" s="299"/>
      <c r="L23" s="299"/>
      <c r="M23" s="299"/>
      <c r="N23" s="299"/>
      <c r="O23" s="299"/>
      <c r="P23" s="299"/>
      <c r="Q23" s="299"/>
      <c r="R23" s="299"/>
      <c r="S23" s="299"/>
      <c r="T23" s="299"/>
      <c r="U23" s="299"/>
      <c r="V23" s="299"/>
      <c r="W23" s="300"/>
      <c r="X23" s="178"/>
    </row>
    <row r="24" spans="1:24" ht="15" customHeight="1" x14ac:dyDescent="0.45">
      <c r="A24" s="178"/>
      <c r="B24" s="298"/>
      <c r="C24" s="299"/>
      <c r="D24" s="299"/>
      <c r="E24" s="299"/>
      <c r="F24" s="299"/>
      <c r="G24" s="299"/>
      <c r="H24" s="299"/>
      <c r="I24" s="299"/>
      <c r="J24" s="299"/>
      <c r="K24" s="299"/>
      <c r="L24" s="299"/>
      <c r="M24" s="299"/>
      <c r="N24" s="299"/>
      <c r="O24" s="299"/>
      <c r="P24" s="299"/>
      <c r="Q24" s="299"/>
      <c r="R24" s="299"/>
      <c r="S24" s="299"/>
      <c r="T24" s="299"/>
      <c r="U24" s="299"/>
      <c r="V24" s="299"/>
      <c r="W24" s="300"/>
      <c r="X24" s="178"/>
    </row>
    <row r="25" spans="1:24" ht="15" customHeight="1" x14ac:dyDescent="0.45">
      <c r="A25" s="178"/>
      <c r="B25" s="298"/>
      <c r="C25" s="299"/>
      <c r="D25" s="299"/>
      <c r="E25" s="299"/>
      <c r="F25" s="299"/>
      <c r="G25" s="299"/>
      <c r="H25" s="299"/>
      <c r="I25" s="299"/>
      <c r="J25" s="299"/>
      <c r="K25" s="299"/>
      <c r="L25" s="299"/>
      <c r="M25" s="299"/>
      <c r="N25" s="299"/>
      <c r="O25" s="299"/>
      <c r="P25" s="299"/>
      <c r="Q25" s="299"/>
      <c r="R25" s="299"/>
      <c r="S25" s="299"/>
      <c r="T25" s="299"/>
      <c r="U25" s="299"/>
      <c r="V25" s="299"/>
      <c r="W25" s="300"/>
      <c r="X25" s="178"/>
    </row>
    <row r="26" spans="1:24" ht="15" customHeight="1" x14ac:dyDescent="0.45">
      <c r="A26" s="178"/>
      <c r="B26" s="298"/>
      <c r="C26" s="299"/>
      <c r="D26" s="299"/>
      <c r="E26" s="299"/>
      <c r="F26" s="299"/>
      <c r="G26" s="299"/>
      <c r="H26" s="299"/>
      <c r="I26" s="299"/>
      <c r="J26" s="299"/>
      <c r="K26" s="299"/>
      <c r="L26" s="299"/>
      <c r="M26" s="299"/>
      <c r="N26" s="299"/>
      <c r="O26" s="299"/>
      <c r="P26" s="299"/>
      <c r="Q26" s="299"/>
      <c r="R26" s="299"/>
      <c r="S26" s="299"/>
      <c r="T26" s="299"/>
      <c r="U26" s="299"/>
      <c r="V26" s="299"/>
      <c r="W26" s="300"/>
      <c r="X26" s="178"/>
    </row>
    <row r="27" spans="1:24" ht="15" customHeight="1" x14ac:dyDescent="0.45">
      <c r="A27" s="178"/>
      <c r="B27" s="298"/>
      <c r="C27" s="299"/>
      <c r="D27" s="299"/>
      <c r="E27" s="299"/>
      <c r="F27" s="299"/>
      <c r="G27" s="299"/>
      <c r="H27" s="299"/>
      <c r="I27" s="299"/>
      <c r="J27" s="299"/>
      <c r="K27" s="299"/>
      <c r="L27" s="299"/>
      <c r="M27" s="299"/>
      <c r="N27" s="299"/>
      <c r="O27" s="299"/>
      <c r="P27" s="299"/>
      <c r="Q27" s="299"/>
      <c r="R27" s="299"/>
      <c r="S27" s="299"/>
      <c r="T27" s="299"/>
      <c r="U27" s="299"/>
      <c r="V27" s="299"/>
      <c r="W27" s="300"/>
      <c r="X27" s="178"/>
    </row>
    <row r="28" spans="1:24" ht="15" customHeight="1" x14ac:dyDescent="0.45">
      <c r="A28" s="178"/>
      <c r="B28" s="301"/>
      <c r="C28" s="302"/>
      <c r="D28" s="302"/>
      <c r="E28" s="302"/>
      <c r="F28" s="302"/>
      <c r="G28" s="302"/>
      <c r="H28" s="302"/>
      <c r="I28" s="302"/>
      <c r="J28" s="302"/>
      <c r="K28" s="302"/>
      <c r="L28" s="302"/>
      <c r="M28" s="302"/>
      <c r="N28" s="302"/>
      <c r="O28" s="302"/>
      <c r="P28" s="302"/>
      <c r="Q28" s="302"/>
      <c r="R28" s="302"/>
      <c r="S28" s="302"/>
      <c r="T28" s="302"/>
      <c r="U28" s="302"/>
      <c r="V28" s="302"/>
      <c r="W28" s="303"/>
      <c r="X28" s="178"/>
    </row>
    <row r="29" spans="1:24" ht="15" customHeight="1" x14ac:dyDescent="0.45">
      <c r="A29" s="170"/>
      <c r="B29" s="263"/>
      <c r="C29" s="263"/>
      <c r="D29" s="263"/>
      <c r="E29" s="263"/>
      <c r="F29" s="263"/>
      <c r="G29" s="263"/>
      <c r="H29" s="263"/>
      <c r="I29" s="263"/>
      <c r="J29" s="263"/>
      <c r="K29" s="263"/>
      <c r="L29" s="263"/>
      <c r="M29" s="263"/>
      <c r="N29" s="263"/>
      <c r="O29" s="263"/>
      <c r="P29" s="263"/>
      <c r="Q29" s="263"/>
      <c r="R29" s="263"/>
      <c r="S29" s="263"/>
      <c r="T29" s="263"/>
      <c r="U29" s="263"/>
      <c r="V29" s="263"/>
      <c r="W29" s="138"/>
      <c r="X29" s="138"/>
    </row>
    <row r="30" spans="1:24" ht="15" customHeight="1" x14ac:dyDescent="0.45">
      <c r="A30" s="165" t="s">
        <v>236</v>
      </c>
      <c r="B30" s="180"/>
      <c r="C30" s="178"/>
      <c r="D30" s="178"/>
      <c r="E30" s="181"/>
      <c r="F30" s="182"/>
      <c r="G30" s="181"/>
      <c r="H30" s="182"/>
      <c r="I30" s="181"/>
      <c r="J30" s="182"/>
      <c r="K30" s="178"/>
      <c r="L30" s="178"/>
      <c r="M30" s="183"/>
      <c r="N30" s="183"/>
      <c r="O30" s="183"/>
      <c r="P30" s="184"/>
      <c r="Q30" s="184"/>
      <c r="R30" s="184"/>
      <c r="S30" s="184"/>
      <c r="T30" s="184"/>
      <c r="U30" s="184"/>
      <c r="V30" s="184"/>
      <c r="W30" s="184"/>
      <c r="X30" s="184"/>
    </row>
    <row r="31" spans="1:24" ht="9.6" customHeight="1" x14ac:dyDescent="0.45">
      <c r="A31" s="185"/>
      <c r="B31" s="185"/>
      <c r="C31" s="185"/>
      <c r="D31" s="185"/>
      <c r="E31" s="185"/>
      <c r="F31" s="185"/>
      <c r="G31" s="185"/>
      <c r="H31" s="185"/>
      <c r="I31" s="185"/>
      <c r="J31" s="185"/>
      <c r="K31" s="185"/>
      <c r="L31" s="185"/>
      <c r="M31" s="185"/>
      <c r="N31" s="185"/>
      <c r="O31" s="185"/>
      <c r="P31" s="185"/>
      <c r="Q31" s="185"/>
      <c r="R31" s="185"/>
      <c r="S31" s="185"/>
      <c r="T31" s="185"/>
      <c r="U31" s="185"/>
      <c r="V31" s="185"/>
      <c r="W31" s="185"/>
      <c r="X31" s="185"/>
    </row>
    <row r="32" spans="1:24" x14ac:dyDescent="0.45">
      <c r="A32" s="185"/>
      <c r="B32" s="295"/>
      <c r="C32" s="296"/>
      <c r="D32" s="296"/>
      <c r="E32" s="296"/>
      <c r="F32" s="296"/>
      <c r="G32" s="296"/>
      <c r="H32" s="296"/>
      <c r="I32" s="296"/>
      <c r="J32" s="296"/>
      <c r="K32" s="296"/>
      <c r="L32" s="296"/>
      <c r="M32" s="296"/>
      <c r="N32" s="296"/>
      <c r="O32" s="296"/>
      <c r="P32" s="296"/>
      <c r="Q32" s="296"/>
      <c r="R32" s="296"/>
      <c r="S32" s="296"/>
      <c r="T32" s="296"/>
      <c r="U32" s="296"/>
      <c r="V32" s="296"/>
      <c r="W32" s="297"/>
      <c r="X32" s="185"/>
    </row>
    <row r="33" spans="1:24" x14ac:dyDescent="0.45">
      <c r="A33" s="185"/>
      <c r="B33" s="298"/>
      <c r="C33" s="299"/>
      <c r="D33" s="299"/>
      <c r="E33" s="299"/>
      <c r="F33" s="299"/>
      <c r="G33" s="299"/>
      <c r="H33" s="299"/>
      <c r="I33" s="299"/>
      <c r="J33" s="299"/>
      <c r="K33" s="299"/>
      <c r="L33" s="299"/>
      <c r="M33" s="299"/>
      <c r="N33" s="299"/>
      <c r="O33" s="299"/>
      <c r="P33" s="299"/>
      <c r="Q33" s="299"/>
      <c r="R33" s="299"/>
      <c r="S33" s="299"/>
      <c r="T33" s="299"/>
      <c r="U33" s="299"/>
      <c r="V33" s="299"/>
      <c r="W33" s="300"/>
      <c r="X33" s="185"/>
    </row>
    <row r="34" spans="1:24" x14ac:dyDescent="0.45">
      <c r="A34" s="185"/>
      <c r="B34" s="298"/>
      <c r="C34" s="299"/>
      <c r="D34" s="299"/>
      <c r="E34" s="299"/>
      <c r="F34" s="299"/>
      <c r="G34" s="299"/>
      <c r="H34" s="299"/>
      <c r="I34" s="299"/>
      <c r="J34" s="299"/>
      <c r="K34" s="299"/>
      <c r="L34" s="299"/>
      <c r="M34" s="299"/>
      <c r="N34" s="299"/>
      <c r="O34" s="299"/>
      <c r="P34" s="299"/>
      <c r="Q34" s="299"/>
      <c r="R34" s="299"/>
      <c r="S34" s="299"/>
      <c r="T34" s="299"/>
      <c r="U34" s="299"/>
      <c r="V34" s="299"/>
      <c r="W34" s="300"/>
      <c r="X34" s="185"/>
    </row>
    <row r="35" spans="1:24" x14ac:dyDescent="0.45">
      <c r="A35" s="185"/>
      <c r="B35" s="298"/>
      <c r="C35" s="299"/>
      <c r="D35" s="299"/>
      <c r="E35" s="299"/>
      <c r="F35" s="299"/>
      <c r="G35" s="299"/>
      <c r="H35" s="299"/>
      <c r="I35" s="299"/>
      <c r="J35" s="299"/>
      <c r="K35" s="299"/>
      <c r="L35" s="299"/>
      <c r="M35" s="299"/>
      <c r="N35" s="299"/>
      <c r="O35" s="299"/>
      <c r="P35" s="299"/>
      <c r="Q35" s="299"/>
      <c r="R35" s="299"/>
      <c r="S35" s="299"/>
      <c r="T35" s="299"/>
      <c r="U35" s="299"/>
      <c r="V35" s="299"/>
      <c r="W35" s="300"/>
      <c r="X35" s="185"/>
    </row>
    <row r="36" spans="1:24" x14ac:dyDescent="0.45">
      <c r="A36" s="185"/>
      <c r="B36" s="298"/>
      <c r="C36" s="299"/>
      <c r="D36" s="299"/>
      <c r="E36" s="299"/>
      <c r="F36" s="299"/>
      <c r="G36" s="299"/>
      <c r="H36" s="299"/>
      <c r="I36" s="299"/>
      <c r="J36" s="299"/>
      <c r="K36" s="299"/>
      <c r="L36" s="299"/>
      <c r="M36" s="299"/>
      <c r="N36" s="299"/>
      <c r="O36" s="299"/>
      <c r="P36" s="299"/>
      <c r="Q36" s="299"/>
      <c r="R36" s="299"/>
      <c r="S36" s="299"/>
      <c r="T36" s="299"/>
      <c r="U36" s="299"/>
      <c r="V36" s="299"/>
      <c r="W36" s="300"/>
      <c r="X36" s="185"/>
    </row>
    <row r="37" spans="1:24" x14ac:dyDescent="0.45">
      <c r="A37" s="185"/>
      <c r="B37" s="298"/>
      <c r="C37" s="299"/>
      <c r="D37" s="299"/>
      <c r="E37" s="299"/>
      <c r="F37" s="299"/>
      <c r="G37" s="299"/>
      <c r="H37" s="299"/>
      <c r="I37" s="299"/>
      <c r="J37" s="299"/>
      <c r="K37" s="299"/>
      <c r="L37" s="299"/>
      <c r="M37" s="299"/>
      <c r="N37" s="299"/>
      <c r="O37" s="299"/>
      <c r="P37" s="299"/>
      <c r="Q37" s="299"/>
      <c r="R37" s="299"/>
      <c r="S37" s="299"/>
      <c r="T37" s="299"/>
      <c r="U37" s="299"/>
      <c r="V37" s="299"/>
      <c r="W37" s="300"/>
      <c r="X37" s="185"/>
    </row>
    <row r="38" spans="1:24" x14ac:dyDescent="0.45">
      <c r="A38" s="185"/>
      <c r="B38" s="298"/>
      <c r="C38" s="299"/>
      <c r="D38" s="299"/>
      <c r="E38" s="299"/>
      <c r="F38" s="299"/>
      <c r="G38" s="299"/>
      <c r="H38" s="299"/>
      <c r="I38" s="299"/>
      <c r="J38" s="299"/>
      <c r="K38" s="299"/>
      <c r="L38" s="299"/>
      <c r="M38" s="299"/>
      <c r="N38" s="299"/>
      <c r="O38" s="299"/>
      <c r="P38" s="299"/>
      <c r="Q38" s="299"/>
      <c r="R38" s="299"/>
      <c r="S38" s="299"/>
      <c r="T38" s="299"/>
      <c r="U38" s="299"/>
      <c r="V38" s="299"/>
      <c r="W38" s="300"/>
      <c r="X38" s="185"/>
    </row>
    <row r="39" spans="1:24" x14ac:dyDescent="0.45">
      <c r="A39" s="185"/>
      <c r="B39" s="298"/>
      <c r="C39" s="299"/>
      <c r="D39" s="299"/>
      <c r="E39" s="299"/>
      <c r="F39" s="299"/>
      <c r="G39" s="299"/>
      <c r="H39" s="299"/>
      <c r="I39" s="299"/>
      <c r="J39" s="299"/>
      <c r="K39" s="299"/>
      <c r="L39" s="299"/>
      <c r="M39" s="299"/>
      <c r="N39" s="299"/>
      <c r="O39" s="299"/>
      <c r="P39" s="299"/>
      <c r="Q39" s="299"/>
      <c r="R39" s="299"/>
      <c r="S39" s="299"/>
      <c r="T39" s="299"/>
      <c r="U39" s="299"/>
      <c r="V39" s="299"/>
      <c r="W39" s="300"/>
      <c r="X39" s="185"/>
    </row>
    <row r="40" spans="1:24" x14ac:dyDescent="0.45">
      <c r="A40" s="185"/>
      <c r="B40" s="298"/>
      <c r="C40" s="299"/>
      <c r="D40" s="299"/>
      <c r="E40" s="299"/>
      <c r="F40" s="299"/>
      <c r="G40" s="299"/>
      <c r="H40" s="299"/>
      <c r="I40" s="299"/>
      <c r="J40" s="299"/>
      <c r="K40" s="299"/>
      <c r="L40" s="299"/>
      <c r="M40" s="299"/>
      <c r="N40" s="299"/>
      <c r="O40" s="299"/>
      <c r="P40" s="299"/>
      <c r="Q40" s="299"/>
      <c r="R40" s="299"/>
      <c r="S40" s="299"/>
      <c r="T40" s="299"/>
      <c r="U40" s="299"/>
      <c r="V40" s="299"/>
      <c r="W40" s="300"/>
      <c r="X40" s="185"/>
    </row>
    <row r="41" spans="1:24" x14ac:dyDescent="0.45">
      <c r="A41" s="185"/>
      <c r="B41" s="298"/>
      <c r="C41" s="299"/>
      <c r="D41" s="299"/>
      <c r="E41" s="299"/>
      <c r="F41" s="299"/>
      <c r="G41" s="299"/>
      <c r="H41" s="299"/>
      <c r="I41" s="299"/>
      <c r="J41" s="299"/>
      <c r="K41" s="299"/>
      <c r="L41" s="299"/>
      <c r="M41" s="299"/>
      <c r="N41" s="299"/>
      <c r="O41" s="299"/>
      <c r="P41" s="299"/>
      <c r="Q41" s="299"/>
      <c r="R41" s="299"/>
      <c r="S41" s="299"/>
      <c r="T41" s="299"/>
      <c r="U41" s="299"/>
      <c r="V41" s="299"/>
      <c r="W41" s="300"/>
      <c r="X41" s="185"/>
    </row>
    <row r="42" spans="1:24" x14ac:dyDescent="0.45">
      <c r="A42" s="185"/>
      <c r="B42" s="301"/>
      <c r="C42" s="302"/>
      <c r="D42" s="302"/>
      <c r="E42" s="302"/>
      <c r="F42" s="302"/>
      <c r="G42" s="302"/>
      <c r="H42" s="302"/>
      <c r="I42" s="302"/>
      <c r="J42" s="302"/>
      <c r="K42" s="302"/>
      <c r="L42" s="302"/>
      <c r="M42" s="302"/>
      <c r="N42" s="302"/>
      <c r="O42" s="302"/>
      <c r="P42" s="302"/>
      <c r="Q42" s="302"/>
      <c r="R42" s="302"/>
      <c r="S42" s="302"/>
      <c r="T42" s="302"/>
      <c r="U42" s="302"/>
      <c r="V42" s="302"/>
      <c r="W42" s="303"/>
      <c r="X42" s="185"/>
    </row>
    <row r="43" spans="1:24" x14ac:dyDescent="0.45">
      <c r="A43" s="185"/>
      <c r="B43" s="185"/>
      <c r="C43" s="185"/>
      <c r="D43" s="185"/>
      <c r="E43" s="185"/>
      <c r="F43" s="185"/>
      <c r="G43" s="185"/>
      <c r="H43" s="185"/>
      <c r="I43" s="185"/>
      <c r="J43" s="185"/>
      <c r="K43" s="185"/>
      <c r="L43" s="185"/>
      <c r="M43" s="185"/>
      <c r="N43" s="185"/>
      <c r="O43" s="185"/>
      <c r="P43" s="185"/>
      <c r="Q43" s="185"/>
      <c r="R43" s="185"/>
      <c r="S43" s="185"/>
      <c r="T43" s="185"/>
      <c r="U43" s="185"/>
      <c r="V43" s="185"/>
      <c r="W43" s="185"/>
      <c r="X43" s="185"/>
    </row>
    <row r="44" spans="1:24" x14ac:dyDescent="0.45">
      <c r="A44" s="104" t="s">
        <v>237</v>
      </c>
      <c r="B44" s="185"/>
      <c r="C44" s="185"/>
      <c r="D44" s="185"/>
      <c r="E44" s="185"/>
      <c r="F44" s="185"/>
      <c r="G44" s="185"/>
      <c r="H44" s="185"/>
      <c r="I44" s="185"/>
      <c r="J44" s="185"/>
      <c r="K44" s="185"/>
      <c r="L44" s="185"/>
      <c r="M44" s="185"/>
      <c r="N44" s="185"/>
      <c r="O44" s="185"/>
      <c r="P44" s="185"/>
      <c r="Q44" s="185"/>
      <c r="R44" s="185"/>
      <c r="S44" s="185"/>
      <c r="T44" s="185"/>
      <c r="U44" s="185"/>
      <c r="V44" s="185"/>
      <c r="W44" s="185"/>
      <c r="X44" s="185"/>
    </row>
    <row r="45" spans="1:24" ht="7.8" customHeight="1" x14ac:dyDescent="0.45">
      <c r="A45" s="185"/>
      <c r="B45" s="185"/>
      <c r="C45" s="185"/>
      <c r="D45" s="185"/>
      <c r="E45" s="185"/>
      <c r="F45" s="185"/>
      <c r="G45" s="185"/>
      <c r="H45" s="185"/>
      <c r="I45" s="185"/>
      <c r="J45" s="185"/>
      <c r="K45" s="185"/>
      <c r="L45" s="185"/>
      <c r="M45" s="185"/>
      <c r="N45" s="185"/>
      <c r="O45" s="185"/>
      <c r="P45" s="185"/>
      <c r="Q45" s="185"/>
      <c r="R45" s="185"/>
      <c r="S45" s="185"/>
      <c r="T45" s="185"/>
      <c r="U45" s="185"/>
      <c r="V45" s="185"/>
      <c r="W45" s="185"/>
      <c r="X45" s="185"/>
    </row>
    <row r="46" spans="1:24" x14ac:dyDescent="0.45">
      <c r="A46" s="185"/>
      <c r="B46" s="295"/>
      <c r="C46" s="296"/>
      <c r="D46" s="296"/>
      <c r="E46" s="296"/>
      <c r="F46" s="296"/>
      <c r="G46" s="296"/>
      <c r="H46" s="296"/>
      <c r="I46" s="296"/>
      <c r="J46" s="296"/>
      <c r="K46" s="296"/>
      <c r="L46" s="296"/>
      <c r="M46" s="296"/>
      <c r="N46" s="296"/>
      <c r="O46" s="296"/>
      <c r="P46" s="296"/>
      <c r="Q46" s="296"/>
      <c r="R46" s="296"/>
      <c r="S46" s="296"/>
      <c r="T46" s="296"/>
      <c r="U46" s="296"/>
      <c r="V46" s="296"/>
      <c r="W46" s="297"/>
      <c r="X46" s="185"/>
    </row>
    <row r="47" spans="1:24" x14ac:dyDescent="0.45">
      <c r="A47" s="185"/>
      <c r="B47" s="298"/>
      <c r="C47" s="299"/>
      <c r="D47" s="299"/>
      <c r="E47" s="299"/>
      <c r="F47" s="299"/>
      <c r="G47" s="299"/>
      <c r="H47" s="299"/>
      <c r="I47" s="299"/>
      <c r="J47" s="299"/>
      <c r="K47" s="299"/>
      <c r="L47" s="299"/>
      <c r="M47" s="299"/>
      <c r="N47" s="299"/>
      <c r="O47" s="299"/>
      <c r="P47" s="299"/>
      <c r="Q47" s="299"/>
      <c r="R47" s="299"/>
      <c r="S47" s="299"/>
      <c r="T47" s="299"/>
      <c r="U47" s="299"/>
      <c r="V47" s="299"/>
      <c r="W47" s="300"/>
      <c r="X47" s="185"/>
    </row>
    <row r="48" spans="1:24" x14ac:dyDescent="0.45">
      <c r="A48" s="185"/>
      <c r="B48" s="298"/>
      <c r="C48" s="299"/>
      <c r="D48" s="299"/>
      <c r="E48" s="299"/>
      <c r="F48" s="299"/>
      <c r="G48" s="299"/>
      <c r="H48" s="299"/>
      <c r="I48" s="299"/>
      <c r="J48" s="299"/>
      <c r="K48" s="299"/>
      <c r="L48" s="299"/>
      <c r="M48" s="299"/>
      <c r="N48" s="299"/>
      <c r="O48" s="299"/>
      <c r="P48" s="299"/>
      <c r="Q48" s="299"/>
      <c r="R48" s="299"/>
      <c r="S48" s="299"/>
      <c r="T48" s="299"/>
      <c r="U48" s="299"/>
      <c r="V48" s="299"/>
      <c r="W48" s="300"/>
      <c r="X48" s="185"/>
    </row>
    <row r="49" spans="1:24" x14ac:dyDescent="0.45">
      <c r="A49" s="185"/>
      <c r="B49" s="298"/>
      <c r="C49" s="299"/>
      <c r="D49" s="299"/>
      <c r="E49" s="299"/>
      <c r="F49" s="299"/>
      <c r="G49" s="299"/>
      <c r="H49" s="299"/>
      <c r="I49" s="299"/>
      <c r="J49" s="299"/>
      <c r="K49" s="299"/>
      <c r="L49" s="299"/>
      <c r="M49" s="299"/>
      <c r="N49" s="299"/>
      <c r="O49" s="299"/>
      <c r="P49" s="299"/>
      <c r="Q49" s="299"/>
      <c r="R49" s="299"/>
      <c r="S49" s="299"/>
      <c r="T49" s="299"/>
      <c r="U49" s="299"/>
      <c r="V49" s="299"/>
      <c r="W49" s="300"/>
      <c r="X49" s="185"/>
    </row>
    <row r="50" spans="1:24" x14ac:dyDescent="0.45">
      <c r="A50" s="185"/>
      <c r="B50" s="298"/>
      <c r="C50" s="299"/>
      <c r="D50" s="299"/>
      <c r="E50" s="299"/>
      <c r="F50" s="299"/>
      <c r="G50" s="299"/>
      <c r="H50" s="299"/>
      <c r="I50" s="299"/>
      <c r="J50" s="299"/>
      <c r="K50" s="299"/>
      <c r="L50" s="299"/>
      <c r="M50" s="299"/>
      <c r="N50" s="299"/>
      <c r="O50" s="299"/>
      <c r="P50" s="299"/>
      <c r="Q50" s="299"/>
      <c r="R50" s="299"/>
      <c r="S50" s="299"/>
      <c r="T50" s="299"/>
      <c r="U50" s="299"/>
      <c r="V50" s="299"/>
      <c r="W50" s="300"/>
      <c r="X50" s="185"/>
    </row>
    <row r="51" spans="1:24" x14ac:dyDescent="0.45">
      <c r="A51" s="185"/>
      <c r="B51" s="298"/>
      <c r="C51" s="299"/>
      <c r="D51" s="299"/>
      <c r="E51" s="299"/>
      <c r="F51" s="299"/>
      <c r="G51" s="299"/>
      <c r="H51" s="299"/>
      <c r="I51" s="299"/>
      <c r="J51" s="299"/>
      <c r="K51" s="299"/>
      <c r="L51" s="299"/>
      <c r="M51" s="299"/>
      <c r="N51" s="299"/>
      <c r="O51" s="299"/>
      <c r="P51" s="299"/>
      <c r="Q51" s="299"/>
      <c r="R51" s="299"/>
      <c r="S51" s="299"/>
      <c r="T51" s="299"/>
      <c r="U51" s="299"/>
      <c r="V51" s="299"/>
      <c r="W51" s="300"/>
      <c r="X51" s="185"/>
    </row>
    <row r="52" spans="1:24" x14ac:dyDescent="0.45">
      <c r="A52" s="185"/>
      <c r="B52" s="298"/>
      <c r="C52" s="299"/>
      <c r="D52" s="299"/>
      <c r="E52" s="299"/>
      <c r="F52" s="299"/>
      <c r="G52" s="299"/>
      <c r="H52" s="299"/>
      <c r="I52" s="299"/>
      <c r="J52" s="299"/>
      <c r="K52" s="299"/>
      <c r="L52" s="299"/>
      <c r="M52" s="299"/>
      <c r="N52" s="299"/>
      <c r="O52" s="299"/>
      <c r="P52" s="299"/>
      <c r="Q52" s="299"/>
      <c r="R52" s="299"/>
      <c r="S52" s="299"/>
      <c r="T52" s="299"/>
      <c r="U52" s="299"/>
      <c r="V52" s="299"/>
      <c r="W52" s="300"/>
      <c r="X52" s="185"/>
    </row>
    <row r="53" spans="1:24" x14ac:dyDescent="0.45">
      <c r="B53" s="301"/>
      <c r="C53" s="302"/>
      <c r="D53" s="302"/>
      <c r="E53" s="302"/>
      <c r="F53" s="302"/>
      <c r="G53" s="302"/>
      <c r="H53" s="302"/>
      <c r="I53" s="302"/>
      <c r="J53" s="302"/>
      <c r="K53" s="302"/>
      <c r="L53" s="302"/>
      <c r="M53" s="302"/>
      <c r="N53" s="302"/>
      <c r="O53" s="302"/>
      <c r="P53" s="302"/>
      <c r="Q53" s="302"/>
      <c r="R53" s="302"/>
      <c r="S53" s="302"/>
      <c r="T53" s="302"/>
      <c r="U53" s="302"/>
      <c r="V53" s="302"/>
      <c r="W53" s="303"/>
    </row>
  </sheetData>
  <protectedRanges>
    <protectedRange algorithmName="SHA-512" hashValue="893r/wYqKqRXl58t61miQVXUmUPNpf76v7ZxfALUeyQNqzWFjcZyWN0dfY2a3ia0sMKQcg79ax93DkiJDKpBkg==" saltValue="my+1nHXrUg840xR7pGHsyQ==" spinCount="100000" sqref="C30 F30 H30 J30 M30:O30 B32:W42 A9:X29 B52:W53 A1:X8 B46:W51" name="範囲1"/>
  </protectedRanges>
  <mergeCells count="5">
    <mergeCell ref="B46:W53"/>
    <mergeCell ref="B29:V29"/>
    <mergeCell ref="B5:W10"/>
    <mergeCell ref="B14:W28"/>
    <mergeCell ref="B32:W42"/>
  </mergeCells>
  <phoneticPr fontId="3"/>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85" zoomScaleNormal="70" zoomScaleSheetLayoutView="85" workbookViewId="0">
      <selection activeCell="G9" sqref="G9"/>
    </sheetView>
  </sheetViews>
  <sheetFormatPr defaultRowHeight="18" x14ac:dyDescent="0.45"/>
  <cols>
    <col min="1" max="1" width="1.5" customWidth="1"/>
    <col min="2" max="2" width="11.09765625" customWidth="1"/>
    <col min="3" max="3" width="39.8984375" customWidth="1"/>
    <col min="4" max="4" width="28.3984375" customWidth="1"/>
    <col min="5" max="5" width="19.69921875" customWidth="1"/>
    <col min="6" max="6" width="29.09765625" customWidth="1"/>
    <col min="7" max="7" width="15.796875" customWidth="1"/>
  </cols>
  <sheetData>
    <row r="1" spans="1:7" x14ac:dyDescent="0.45">
      <c r="A1" s="103"/>
      <c r="B1" s="186" t="s">
        <v>202</v>
      </c>
      <c r="C1" s="114"/>
      <c r="D1" s="114"/>
      <c r="E1" s="114"/>
      <c r="F1" s="114"/>
      <c r="G1" s="114"/>
    </row>
    <row r="2" spans="1:7" x14ac:dyDescent="0.45">
      <c r="A2" s="103"/>
      <c r="B2" s="187" t="s">
        <v>203</v>
      </c>
      <c r="C2" s="187"/>
      <c r="D2" s="187"/>
      <c r="E2" s="187"/>
      <c r="F2" s="187"/>
      <c r="G2" s="187"/>
    </row>
    <row r="3" spans="1:7" x14ac:dyDescent="0.45">
      <c r="A3" s="103"/>
      <c r="B3" s="188"/>
      <c r="C3" s="188"/>
      <c r="D3" s="188"/>
      <c r="E3" s="188"/>
      <c r="F3" s="189"/>
      <c r="G3" s="190" t="s">
        <v>204</v>
      </c>
    </row>
    <row r="4" spans="1:7" x14ac:dyDescent="0.45">
      <c r="A4" s="103"/>
      <c r="B4" s="191"/>
      <c r="C4" s="191" t="s">
        <v>205</v>
      </c>
      <c r="D4" s="192" t="s">
        <v>206</v>
      </c>
      <c r="E4" s="192" t="s">
        <v>207</v>
      </c>
      <c r="F4" s="192" t="s">
        <v>208</v>
      </c>
      <c r="G4" s="192" t="s">
        <v>209</v>
      </c>
    </row>
    <row r="5" spans="1:7" ht="40.049999999999997" customHeight="1" x14ac:dyDescent="0.45">
      <c r="A5" s="103"/>
      <c r="B5" s="304" t="s">
        <v>210</v>
      </c>
      <c r="C5" s="228"/>
      <c r="D5" s="237"/>
      <c r="E5" s="228"/>
      <c r="F5" s="228"/>
      <c r="G5" s="228"/>
    </row>
    <row r="6" spans="1:7" ht="40.049999999999997" customHeight="1" x14ac:dyDescent="0.45">
      <c r="A6" s="103"/>
      <c r="B6" s="304"/>
      <c r="C6" s="229"/>
      <c r="D6" s="238"/>
      <c r="E6" s="229"/>
      <c r="F6" s="229"/>
      <c r="G6" s="229"/>
    </row>
    <row r="7" spans="1:7" ht="40.049999999999997" customHeight="1" x14ac:dyDescent="0.45">
      <c r="A7" s="103"/>
      <c r="B7" s="304"/>
      <c r="C7" s="230"/>
      <c r="D7" s="230"/>
      <c r="E7" s="230"/>
      <c r="F7" s="230"/>
      <c r="G7" s="230"/>
    </row>
    <row r="8" spans="1:7" ht="40.049999999999997" customHeight="1" x14ac:dyDescent="0.45">
      <c r="A8" s="103"/>
      <c r="B8" s="304"/>
      <c r="C8" s="231"/>
      <c r="D8" s="231"/>
      <c r="E8" s="231"/>
      <c r="F8" s="231"/>
      <c r="G8" s="231"/>
    </row>
    <row r="9" spans="1:7" ht="40.049999999999997" customHeight="1" x14ac:dyDescent="0.45">
      <c r="A9" s="103"/>
      <c r="B9" s="304"/>
      <c r="C9" s="230"/>
      <c r="D9" s="230"/>
      <c r="E9" s="230"/>
      <c r="F9" s="230"/>
      <c r="G9" s="230"/>
    </row>
    <row r="10" spans="1:7" ht="40.049999999999997" customHeight="1" x14ac:dyDescent="0.45">
      <c r="A10" s="103"/>
      <c r="B10" s="305" t="s">
        <v>211</v>
      </c>
      <c r="C10" s="229"/>
      <c r="D10" s="238"/>
      <c r="E10" s="229"/>
      <c r="F10" s="229"/>
      <c r="G10" s="229"/>
    </row>
    <row r="11" spans="1:7" ht="40.049999999999997" customHeight="1" x14ac:dyDescent="0.45">
      <c r="A11" s="103"/>
      <c r="B11" s="305"/>
      <c r="C11" s="228"/>
      <c r="D11" s="237"/>
      <c r="E11" s="228"/>
      <c r="F11" s="228"/>
      <c r="G11" s="228"/>
    </row>
    <row r="12" spans="1:7" ht="40.049999999999997" customHeight="1" x14ac:dyDescent="0.45">
      <c r="A12" s="103"/>
      <c r="B12" s="305"/>
      <c r="C12" s="232"/>
      <c r="D12" s="233"/>
      <c r="E12" s="233"/>
      <c r="F12" s="233"/>
      <c r="G12" s="233"/>
    </row>
    <row r="13" spans="1:7" ht="40.049999999999997" customHeight="1" x14ac:dyDescent="0.45">
      <c r="A13" s="103"/>
      <c r="B13" s="305"/>
      <c r="C13" s="234"/>
      <c r="D13" s="235"/>
      <c r="E13" s="235"/>
      <c r="F13" s="235"/>
      <c r="G13" s="235"/>
    </row>
    <row r="14" spans="1:7" ht="40.049999999999997" customHeight="1" x14ac:dyDescent="0.45">
      <c r="A14" s="103"/>
      <c r="B14" s="305"/>
      <c r="C14" s="236"/>
      <c r="D14" s="233"/>
      <c r="E14" s="233"/>
      <c r="F14" s="233"/>
      <c r="G14" s="233"/>
    </row>
  </sheetData>
  <mergeCells count="2">
    <mergeCell ref="B5:B9"/>
    <mergeCell ref="B10:B14"/>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85" zoomScaleNormal="100" zoomScaleSheetLayoutView="85" workbookViewId="0">
      <selection activeCell="E28" sqref="E28"/>
    </sheetView>
  </sheetViews>
  <sheetFormatPr defaultRowHeight="18" x14ac:dyDescent="0.45"/>
  <cols>
    <col min="1" max="1" width="2.69921875" customWidth="1"/>
    <col min="2" max="2" width="6.09765625" customWidth="1"/>
    <col min="3" max="3" width="24.09765625" bestFit="1" customWidth="1"/>
    <col min="4" max="4" width="24.09765625" customWidth="1"/>
    <col min="5" max="6" width="24.69921875" customWidth="1"/>
    <col min="7" max="7" width="23.69921875" customWidth="1"/>
    <col min="8" max="8" width="26.59765625" customWidth="1"/>
  </cols>
  <sheetData>
    <row r="1" spans="1:8" x14ac:dyDescent="0.45">
      <c r="B1" s="104" t="s">
        <v>213</v>
      </c>
    </row>
    <row r="2" spans="1:8" x14ac:dyDescent="0.45">
      <c r="B2" s="104" t="s">
        <v>214</v>
      </c>
    </row>
    <row r="3" spans="1:8" ht="19.8" x14ac:dyDescent="0.45">
      <c r="A3" s="21"/>
      <c r="H3" s="2" t="s">
        <v>9</v>
      </c>
    </row>
    <row r="4" spans="1:8" ht="66.599999999999994" customHeight="1" x14ac:dyDescent="0.45">
      <c r="B4" s="306" t="s">
        <v>0</v>
      </c>
      <c r="C4" s="306"/>
      <c r="D4" s="3" t="s">
        <v>215</v>
      </c>
      <c r="E4" s="3" t="s">
        <v>216</v>
      </c>
      <c r="F4" s="99" t="s">
        <v>220</v>
      </c>
      <c r="G4" s="3" t="s">
        <v>218</v>
      </c>
      <c r="H4" s="100" t="s">
        <v>219</v>
      </c>
    </row>
    <row r="5" spans="1:8" ht="35.549999999999997" customHeight="1" x14ac:dyDescent="0.45">
      <c r="B5" s="306" t="s">
        <v>1</v>
      </c>
      <c r="C5" s="306"/>
      <c r="D5" s="94">
        <f>仮説検証費[[#Totals],[助成事業に
要する経費
（税込）]]</f>
        <v>0</v>
      </c>
      <c r="E5" s="94">
        <f>仮説検証費[[#Totals],[助成対象経費
(A)×(B)
（税抜）]]</f>
        <v>0</v>
      </c>
      <c r="F5" s="94">
        <f>D5-E5</f>
        <v>0</v>
      </c>
      <c r="G5" s="94">
        <f>ROUNDDOWN(E5*1/2,-3)</f>
        <v>0</v>
      </c>
      <c r="H5" s="95"/>
    </row>
    <row r="6" spans="1:8" ht="35.549999999999997" customHeight="1" x14ac:dyDescent="0.45">
      <c r="B6" s="306" t="s">
        <v>2</v>
      </c>
      <c r="C6" s="306" t="s">
        <v>2</v>
      </c>
      <c r="D6" s="94">
        <f>設備等導入費[[#Totals],[助成事業に
要する経費
（税込）]]</f>
        <v>0</v>
      </c>
      <c r="E6" s="94">
        <f>設備等導入費[[#Totals],[助成対象経費
(B)×ﾘｰｽ月数×(A)
（税抜）]]</f>
        <v>0</v>
      </c>
      <c r="F6" s="94">
        <f t="shared" ref="F6:F13" si="0">D6-E6</f>
        <v>0</v>
      </c>
      <c r="G6" s="94">
        <f t="shared" ref="G6:G12" si="1">ROUNDDOWN(E6*1/2,-3)</f>
        <v>0</v>
      </c>
      <c r="H6" s="95"/>
    </row>
    <row r="7" spans="1:8" ht="35.549999999999997" customHeight="1" x14ac:dyDescent="0.45">
      <c r="B7" s="306" t="s">
        <v>3</v>
      </c>
      <c r="C7" s="306" t="s">
        <v>3</v>
      </c>
      <c r="D7" s="94">
        <f>テストマーケティング費[[#Totals],[助成事業に
要する経費
（税込）]]</f>
        <v>0</v>
      </c>
      <c r="E7" s="94">
        <f>テストマーケティング費[[#Totals],[助成対象経費
(B)×(A)
（税抜）]]</f>
        <v>0</v>
      </c>
      <c r="F7" s="94">
        <f t="shared" si="0"/>
        <v>0</v>
      </c>
      <c r="G7" s="94">
        <f t="shared" si="1"/>
        <v>0</v>
      </c>
      <c r="H7" s="95"/>
    </row>
    <row r="8" spans="1:8" ht="35.549999999999997" customHeight="1" x14ac:dyDescent="0.45">
      <c r="B8" s="306" t="s">
        <v>12</v>
      </c>
      <c r="C8" s="306" t="s">
        <v>4</v>
      </c>
      <c r="D8" s="94">
        <f>委託外注費[[#Totals],[助成事業に
要する経費
（税込）]]</f>
        <v>0</v>
      </c>
      <c r="E8" s="94">
        <f>委託外注費[[#Totals],[助成対象経費
(A)×(B)
（税抜）]]</f>
        <v>0</v>
      </c>
      <c r="F8" s="94">
        <f t="shared" si="0"/>
        <v>0</v>
      </c>
      <c r="G8" s="94">
        <f t="shared" si="1"/>
        <v>0</v>
      </c>
      <c r="H8" s="95"/>
    </row>
    <row r="9" spans="1:8" ht="35.549999999999997" customHeight="1" x14ac:dyDescent="0.45">
      <c r="B9" s="306" t="s">
        <v>4</v>
      </c>
      <c r="C9" s="306" t="s">
        <v>5</v>
      </c>
      <c r="D9" s="94">
        <f>原材料・副資材費[[#Totals],[助成事業に
要する経費
（税込）]]</f>
        <v>0</v>
      </c>
      <c r="E9" s="94">
        <f>原材料・副資材費[[#Totals],[助成対象経費
(A)×(B)
（税抜）]]</f>
        <v>0</v>
      </c>
      <c r="F9" s="94">
        <f t="shared" si="0"/>
        <v>0</v>
      </c>
      <c r="G9" s="94">
        <f t="shared" si="1"/>
        <v>0</v>
      </c>
      <c r="H9" s="95"/>
    </row>
    <row r="10" spans="1:8" ht="35.549999999999997" customHeight="1" x14ac:dyDescent="0.45">
      <c r="B10" s="306" t="s">
        <v>13</v>
      </c>
      <c r="C10" s="306" t="s">
        <v>6</v>
      </c>
      <c r="D10" s="94">
        <f>展示会等参加費[[#Totals],[助成事業に
要する経費
（税込）]]</f>
        <v>0</v>
      </c>
      <c r="E10" s="94">
        <f>展示会等参加費[[#Totals],[助成
対象経費
(A)×(B)]]</f>
        <v>0</v>
      </c>
      <c r="F10" s="94">
        <f t="shared" si="0"/>
        <v>0</v>
      </c>
      <c r="G10" s="94">
        <f t="shared" si="1"/>
        <v>0</v>
      </c>
      <c r="H10" s="95"/>
    </row>
    <row r="11" spans="1:8" ht="35.549999999999997" customHeight="1" x14ac:dyDescent="0.45">
      <c r="B11" s="306" t="s">
        <v>6</v>
      </c>
      <c r="C11" s="306" t="s">
        <v>7</v>
      </c>
      <c r="D11" s="94">
        <f>広告費[[#Totals],[助成事業に
要する経費
（税込）]]</f>
        <v>0</v>
      </c>
      <c r="E11" s="94">
        <f>広告費[[#Totals],[助成対象経費
(A)×(B)
（税抜）]]</f>
        <v>0</v>
      </c>
      <c r="F11" s="94">
        <f t="shared" si="0"/>
        <v>0</v>
      </c>
      <c r="G11" s="94">
        <f t="shared" si="1"/>
        <v>0</v>
      </c>
      <c r="H11" s="95"/>
    </row>
    <row r="12" spans="1:8" ht="35.549999999999997" customHeight="1" x14ac:dyDescent="0.45">
      <c r="B12" s="306" t="s">
        <v>7</v>
      </c>
      <c r="C12" s="306" t="s">
        <v>8</v>
      </c>
      <c r="D12" s="94">
        <f>ECサイト出店[[#Totals],[助成事業に
要する経費
（税込）]]</f>
        <v>0</v>
      </c>
      <c r="E12" s="94">
        <f>ECサイト出店[[#Totals],[助成対象経費
（税抜）]]</f>
        <v>0</v>
      </c>
      <c r="F12" s="94">
        <f t="shared" si="0"/>
        <v>0</v>
      </c>
      <c r="G12" s="94">
        <f t="shared" si="1"/>
        <v>0</v>
      </c>
      <c r="H12" s="105"/>
    </row>
    <row r="13" spans="1:8" ht="35.549999999999997" customHeight="1" x14ac:dyDescent="0.45">
      <c r="B13" s="306" t="s">
        <v>8</v>
      </c>
      <c r="C13" s="306" t="s">
        <v>10</v>
      </c>
      <c r="D13" s="94">
        <f>直接人件費役社[[#Totals],[助成事業に
要する経費]]+'別紙3-2明細（直接人件費）'!H31</f>
        <v>0</v>
      </c>
      <c r="E13" s="94">
        <f>直接人件費役社[[#Totals],[助成対象経費
(A)×(B)]]+'別紙3-2明細（直接人件費）'!I31</f>
        <v>0</v>
      </c>
      <c r="F13" s="94">
        <f t="shared" si="0"/>
        <v>0</v>
      </c>
      <c r="G13" s="94">
        <f>MIN(ROUNDDOWN(E13*1/2,-3),6000000)</f>
        <v>0</v>
      </c>
      <c r="H13" s="105"/>
    </row>
    <row r="14" spans="1:8" ht="35.549999999999997" customHeight="1" x14ac:dyDescent="0.45">
      <c r="B14" s="306" t="s">
        <v>217</v>
      </c>
      <c r="C14" s="306" t="s">
        <v>11</v>
      </c>
      <c r="D14" s="94">
        <f>SUM(D5:D13)</f>
        <v>0</v>
      </c>
      <c r="E14" s="94">
        <f t="shared" ref="E14" si="2">SUM(E5:E13)</f>
        <v>0</v>
      </c>
      <c r="F14" s="94">
        <f>SUM(F5:F13)</f>
        <v>0</v>
      </c>
      <c r="G14" s="94">
        <f>IF(SUM(G5:G13)&gt;15000000,15000000,SUM(G5:G13))</f>
        <v>0</v>
      </c>
      <c r="H14" s="96"/>
    </row>
  </sheetData>
  <mergeCells count="11">
    <mergeCell ref="B14:C14"/>
    <mergeCell ref="B13:C13"/>
    <mergeCell ref="B4:C4"/>
    <mergeCell ref="B5:C5"/>
    <mergeCell ref="B6:C6"/>
    <mergeCell ref="B7:C7"/>
    <mergeCell ref="B8:C8"/>
    <mergeCell ref="B9:C9"/>
    <mergeCell ref="B10:C10"/>
    <mergeCell ref="B11:C11"/>
    <mergeCell ref="B12:C12"/>
  </mergeCells>
  <phoneticPr fontId="3"/>
  <conditionalFormatting sqref="D14">
    <cfRule type="expression" dxfId="334" priority="3">
      <formula>D14&lt;&gt;#REF!</formula>
    </cfRule>
  </conditionalFormatting>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zoomScale="70" zoomScaleNormal="70" zoomScaleSheetLayoutView="70" workbookViewId="0">
      <selection activeCell="B5" sqref="B5"/>
    </sheetView>
  </sheetViews>
  <sheetFormatPr defaultColWidth="4.796875" defaultRowHeight="18" x14ac:dyDescent="0.45"/>
  <cols>
    <col min="1" max="1" width="10.09765625" style="1" customWidth="1"/>
    <col min="2" max="2" width="21.09765625" style="1" customWidth="1"/>
    <col min="3" max="3" width="22" style="1" customWidth="1"/>
    <col min="4" max="4" width="5.796875" style="1" customWidth="1"/>
    <col min="5" max="5" width="6.296875" style="1" customWidth="1"/>
    <col min="6" max="6" width="13.796875" style="1" customWidth="1"/>
    <col min="7" max="7" width="19.296875" style="1" customWidth="1"/>
    <col min="8" max="8" width="16.09765625" style="1" customWidth="1"/>
    <col min="9" max="9" width="4" style="1" hidden="1" customWidth="1"/>
    <col min="10" max="14" width="14.5" style="1" customWidth="1"/>
    <col min="15" max="15" width="14.59765625" style="1" customWidth="1"/>
    <col min="16" max="16" width="18.59765625" style="1" customWidth="1"/>
    <col min="17" max="17" width="12.19921875" style="1" bestFit="1" customWidth="1"/>
    <col min="18" max="18" width="18.59765625" style="1" customWidth="1"/>
    <col min="19" max="16384" width="4.796875" style="1"/>
  </cols>
  <sheetData>
    <row r="1" spans="1:19" ht="19.8" x14ac:dyDescent="0.45">
      <c r="A1" s="21" t="s">
        <v>225</v>
      </c>
    </row>
    <row r="2" spans="1:19" ht="30" customHeight="1" x14ac:dyDescent="0.45">
      <c r="A2" s="104" t="s">
        <v>1</v>
      </c>
      <c r="D2" s="307" t="s">
        <v>239</v>
      </c>
      <c r="E2" s="307"/>
      <c r="F2" s="307"/>
      <c r="G2" s="307"/>
    </row>
    <row r="3" spans="1:19" x14ac:dyDescent="0.45">
      <c r="A3" s="1" t="s">
        <v>226</v>
      </c>
      <c r="B3" s="4"/>
      <c r="C3" s="106"/>
      <c r="D3" s="106"/>
      <c r="E3" s="106"/>
      <c r="F3" s="106"/>
      <c r="G3" s="106"/>
      <c r="I3" s="5"/>
      <c r="Q3" s="6" t="s">
        <v>14</v>
      </c>
    </row>
    <row r="4" spans="1:19" ht="48.6" x14ac:dyDescent="0.45">
      <c r="A4" s="15" t="s">
        <v>15</v>
      </c>
      <c r="B4" s="15" t="s">
        <v>16</v>
      </c>
      <c r="C4" s="15" t="s">
        <v>17</v>
      </c>
      <c r="D4" s="15" t="s">
        <v>18</v>
      </c>
      <c r="E4" s="16" t="s">
        <v>19</v>
      </c>
      <c r="F4" s="15" t="s">
        <v>20</v>
      </c>
      <c r="G4" s="15" t="s">
        <v>21</v>
      </c>
      <c r="H4" s="15" t="s">
        <v>22</v>
      </c>
      <c r="I4" s="97" t="s">
        <v>23</v>
      </c>
      <c r="J4" s="58" t="s">
        <v>227</v>
      </c>
      <c r="K4" s="58" t="s">
        <v>228</v>
      </c>
      <c r="L4" s="58" t="s">
        <v>229</v>
      </c>
      <c r="M4" s="58" t="s">
        <v>230</v>
      </c>
      <c r="N4" s="58" t="s">
        <v>231</v>
      </c>
      <c r="O4" s="58" t="s">
        <v>232</v>
      </c>
      <c r="P4" s="58" t="s">
        <v>233</v>
      </c>
      <c r="Q4" s="58" t="s">
        <v>260</v>
      </c>
    </row>
    <row r="5" spans="1:19" ht="33.6" customHeight="1" x14ac:dyDescent="0.45">
      <c r="A5" s="17" t="s">
        <v>24</v>
      </c>
      <c r="B5" s="7"/>
      <c r="C5" s="7"/>
      <c r="D5" s="8"/>
      <c r="E5" s="9"/>
      <c r="F5" s="10"/>
      <c r="G5" s="11">
        <f>ROUNDDOWN(仮説検証費[[#This Row],[助成対象経費
(A)×(B)
（税抜）]]*1.1,0)</f>
        <v>0</v>
      </c>
      <c r="H5" s="11">
        <f>仮説検証費[[#This Row],[数量
(A)]]*仮説検証費[[#This Row],[単価(B)
（税抜）]]</f>
        <v>0</v>
      </c>
      <c r="I5"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5" s="190"/>
      <c r="K5" s="190"/>
      <c r="L5" s="190"/>
      <c r="M5" s="190"/>
      <c r="N5" s="190"/>
      <c r="O5" s="190"/>
      <c r="P5" s="190"/>
      <c r="Q5" s="107"/>
      <c r="S5" s="226" t="s">
        <v>261</v>
      </c>
    </row>
    <row r="6" spans="1:19" ht="33.6" customHeight="1" x14ac:dyDescent="0.45">
      <c r="A6" s="17" t="s">
        <v>25</v>
      </c>
      <c r="B6" s="7"/>
      <c r="C6" s="7"/>
      <c r="D6" s="8"/>
      <c r="E6" s="9"/>
      <c r="F6" s="10"/>
      <c r="G6" s="11">
        <f>ROUNDDOWN(仮説検証費[[#This Row],[助成対象経費
(A)×(B)
（税抜）]]*1.1,0)</f>
        <v>0</v>
      </c>
      <c r="H6" s="11">
        <f>仮説検証費[[#This Row],[数量
(A)]]*仮説検証費[[#This Row],[単価(B)
（税抜）]]</f>
        <v>0</v>
      </c>
      <c r="I6"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6" s="190"/>
      <c r="K6" s="190"/>
      <c r="L6" s="190"/>
      <c r="M6" s="190"/>
      <c r="N6" s="190"/>
      <c r="O6" s="190"/>
      <c r="P6" s="190"/>
      <c r="Q6" s="107"/>
      <c r="S6" s="226" t="s">
        <v>262</v>
      </c>
    </row>
    <row r="7" spans="1:19" ht="33.6" customHeight="1" x14ac:dyDescent="0.45">
      <c r="A7" s="17" t="s">
        <v>26</v>
      </c>
      <c r="B7" s="7"/>
      <c r="C7" s="7"/>
      <c r="D7" s="8"/>
      <c r="E7" s="9"/>
      <c r="F7" s="10"/>
      <c r="G7" s="11">
        <f>ROUNDDOWN(仮説検証費[[#This Row],[助成対象経費
(A)×(B)
（税抜）]]*1.1,0)</f>
        <v>0</v>
      </c>
      <c r="H7" s="11">
        <f>仮説検証費[[#This Row],[数量
(A)]]*仮説検証費[[#This Row],[単価(B)
（税抜）]]</f>
        <v>0</v>
      </c>
      <c r="I7"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7" s="190"/>
      <c r="K7" s="190"/>
      <c r="L7" s="190"/>
      <c r="M7" s="190"/>
      <c r="N7" s="190"/>
      <c r="O7" s="190"/>
      <c r="P7" s="190"/>
      <c r="Q7" s="107"/>
      <c r="S7" s="226" t="s">
        <v>263</v>
      </c>
    </row>
    <row r="8" spans="1:19" ht="33.6" customHeight="1" x14ac:dyDescent="0.45">
      <c r="A8" s="17" t="s">
        <v>27</v>
      </c>
      <c r="B8" s="7"/>
      <c r="C8" s="7"/>
      <c r="D8" s="8"/>
      <c r="E8" s="9"/>
      <c r="F8" s="10"/>
      <c r="G8" s="11">
        <f>ROUNDDOWN(仮説検証費[[#This Row],[助成対象経費
(A)×(B)
（税抜）]]*1.1,0)</f>
        <v>0</v>
      </c>
      <c r="H8" s="11">
        <f>仮説検証費[[#This Row],[数量
(A)]]*仮説検証費[[#This Row],[単価(B)
（税抜）]]</f>
        <v>0</v>
      </c>
      <c r="I8"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8" s="190"/>
      <c r="K8" s="190"/>
      <c r="L8" s="190"/>
      <c r="M8" s="190"/>
      <c r="N8" s="190"/>
      <c r="O8" s="190"/>
      <c r="P8" s="190"/>
      <c r="Q8" s="107"/>
      <c r="S8" s="226" t="s">
        <v>264</v>
      </c>
    </row>
    <row r="9" spans="1:19" ht="33.6" customHeight="1" x14ac:dyDescent="0.45">
      <c r="A9" s="17" t="s">
        <v>28</v>
      </c>
      <c r="B9" s="7"/>
      <c r="C9" s="7"/>
      <c r="D9" s="8"/>
      <c r="E9" s="9"/>
      <c r="F9" s="10"/>
      <c r="G9" s="11">
        <f>ROUNDDOWN(仮説検証費[[#This Row],[助成対象経費
(A)×(B)
（税抜）]]*1.1,0)</f>
        <v>0</v>
      </c>
      <c r="H9" s="11">
        <f>仮説検証費[[#This Row],[数量
(A)]]*仮説検証費[[#This Row],[単価(B)
（税抜）]]</f>
        <v>0</v>
      </c>
      <c r="I9"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9" s="190"/>
      <c r="K9" s="190"/>
      <c r="L9" s="190"/>
      <c r="M9" s="190"/>
      <c r="N9" s="190"/>
      <c r="O9" s="190"/>
      <c r="P9" s="190"/>
      <c r="Q9" s="107"/>
      <c r="S9" s="226" t="s">
        <v>265</v>
      </c>
    </row>
    <row r="10" spans="1:19" ht="33.6" customHeight="1" x14ac:dyDescent="0.45">
      <c r="A10" s="17" t="s">
        <v>29</v>
      </c>
      <c r="B10" s="7"/>
      <c r="C10" s="7"/>
      <c r="D10" s="8"/>
      <c r="E10" s="9"/>
      <c r="F10" s="10"/>
      <c r="G10" s="11">
        <f>ROUNDDOWN(仮説検証費[[#This Row],[助成対象経費
(A)×(B)
（税抜）]]*1.1,0)</f>
        <v>0</v>
      </c>
      <c r="H10" s="11">
        <f>仮説検証費[[#This Row],[数量
(A)]]*仮説検証費[[#This Row],[単価(B)
（税抜）]]</f>
        <v>0</v>
      </c>
      <c r="I10"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0" s="190"/>
      <c r="K10" s="190"/>
      <c r="L10" s="190"/>
      <c r="M10" s="190"/>
      <c r="N10" s="190"/>
      <c r="O10" s="190"/>
      <c r="P10" s="190"/>
      <c r="Q10" s="107"/>
    </row>
    <row r="11" spans="1:19" ht="33.6" customHeight="1" x14ac:dyDescent="0.45">
      <c r="A11" s="17" t="s">
        <v>30</v>
      </c>
      <c r="B11" s="7"/>
      <c r="C11" s="7"/>
      <c r="D11" s="8"/>
      <c r="E11" s="9"/>
      <c r="F11" s="10"/>
      <c r="G11" s="11">
        <f>ROUNDDOWN(仮説検証費[[#This Row],[助成対象経費
(A)×(B)
（税抜）]]*1.1,0)</f>
        <v>0</v>
      </c>
      <c r="H11" s="11">
        <f>仮説検証費[[#This Row],[数量
(A)]]*仮説検証費[[#This Row],[単価(B)
（税抜）]]</f>
        <v>0</v>
      </c>
      <c r="I11"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1" s="190"/>
      <c r="K11" s="190"/>
      <c r="L11" s="190"/>
      <c r="M11" s="190"/>
      <c r="N11" s="190"/>
      <c r="O11" s="190"/>
      <c r="P11" s="190"/>
      <c r="Q11" s="107"/>
    </row>
    <row r="12" spans="1:19" ht="33.6" customHeight="1" x14ac:dyDescent="0.45">
      <c r="A12" s="17" t="s">
        <v>31</v>
      </c>
      <c r="B12" s="7"/>
      <c r="C12" s="7"/>
      <c r="D12" s="8"/>
      <c r="E12" s="9"/>
      <c r="F12" s="10"/>
      <c r="G12" s="11">
        <f>ROUNDDOWN(仮説検証費[[#This Row],[助成対象経費
(A)×(B)
（税抜）]]*1.1,0)</f>
        <v>0</v>
      </c>
      <c r="H12" s="11">
        <f>仮説検証費[[#This Row],[数量
(A)]]*仮説検証費[[#This Row],[単価(B)
（税抜）]]</f>
        <v>0</v>
      </c>
      <c r="I12"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2" s="190"/>
      <c r="K12" s="190"/>
      <c r="L12" s="190"/>
      <c r="M12" s="190"/>
      <c r="N12" s="190"/>
      <c r="O12" s="190"/>
      <c r="P12" s="190"/>
      <c r="Q12" s="107"/>
    </row>
    <row r="13" spans="1:19" ht="33.6" customHeight="1" x14ac:dyDescent="0.45">
      <c r="A13" s="17" t="s">
        <v>32</v>
      </c>
      <c r="B13" s="7"/>
      <c r="C13" s="7"/>
      <c r="D13" s="8"/>
      <c r="E13" s="13"/>
      <c r="F13" s="10"/>
      <c r="G13" s="11">
        <f>ROUNDDOWN(仮説検証費[[#This Row],[助成対象経費
(A)×(B)
（税抜）]]*1.1,0)</f>
        <v>0</v>
      </c>
      <c r="H13" s="11">
        <f>仮説検証費[[#This Row],[数量
(A)]]*仮説検証費[[#This Row],[単価(B)
（税抜）]]</f>
        <v>0</v>
      </c>
      <c r="I13"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3" s="190"/>
      <c r="K13" s="190"/>
      <c r="L13" s="190"/>
      <c r="M13" s="190"/>
      <c r="N13" s="190"/>
      <c r="O13" s="190"/>
      <c r="P13" s="190"/>
      <c r="Q13" s="107"/>
    </row>
    <row r="14" spans="1:19" ht="33.6" customHeight="1" x14ac:dyDescent="0.45">
      <c r="A14" s="17" t="s">
        <v>33</v>
      </c>
      <c r="B14" s="7"/>
      <c r="C14" s="7"/>
      <c r="D14" s="8"/>
      <c r="E14" s="13"/>
      <c r="F14" s="10"/>
      <c r="G14" s="11">
        <f>ROUNDDOWN(仮説検証費[[#This Row],[助成対象経費
(A)×(B)
（税抜）]]*1.1,0)</f>
        <v>0</v>
      </c>
      <c r="H14" s="11">
        <f>仮説検証費[[#This Row],[数量
(A)]]*仮説検証費[[#This Row],[単価(B)
（税抜）]]</f>
        <v>0</v>
      </c>
      <c r="I14"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4" s="190"/>
      <c r="K14" s="190"/>
      <c r="L14" s="190"/>
      <c r="M14" s="190"/>
      <c r="N14" s="190"/>
      <c r="O14" s="190"/>
      <c r="P14" s="190"/>
      <c r="Q14" s="107"/>
    </row>
    <row r="15" spans="1:19" ht="33.6" customHeight="1" x14ac:dyDescent="0.45">
      <c r="A15" s="17" t="s">
        <v>34</v>
      </c>
      <c r="B15" s="7"/>
      <c r="C15" s="7"/>
      <c r="D15" s="8"/>
      <c r="E15" s="13"/>
      <c r="F15" s="10"/>
      <c r="G15" s="11">
        <f>ROUNDDOWN(仮説検証費[[#This Row],[助成対象経費
(A)×(B)
（税抜）]]*1.1,0)</f>
        <v>0</v>
      </c>
      <c r="H15" s="11">
        <f>仮説検証費[[#This Row],[数量
(A)]]*仮説検証費[[#This Row],[単価(B)
（税抜）]]</f>
        <v>0</v>
      </c>
      <c r="I15"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5" s="190"/>
      <c r="K15" s="190"/>
      <c r="L15" s="190"/>
      <c r="M15" s="190"/>
      <c r="N15" s="190"/>
      <c r="O15" s="190"/>
      <c r="P15" s="190"/>
      <c r="Q15" s="107"/>
    </row>
    <row r="16" spans="1:19" ht="33.6" customHeight="1" x14ac:dyDescent="0.45">
      <c r="A16" s="17" t="s">
        <v>35</v>
      </c>
      <c r="B16" s="7"/>
      <c r="C16" s="7"/>
      <c r="D16" s="8"/>
      <c r="E16" s="9"/>
      <c r="F16" s="10"/>
      <c r="G16" s="11">
        <f>ROUNDDOWN(仮説検証費[[#This Row],[助成対象経費
(A)×(B)
（税抜）]]*1.1,0)</f>
        <v>0</v>
      </c>
      <c r="H16" s="11">
        <f>仮説検証費[[#This Row],[数量
(A)]]*仮説検証費[[#This Row],[単価(B)
（税抜）]]</f>
        <v>0</v>
      </c>
      <c r="I16"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6" s="190"/>
      <c r="K16" s="190"/>
      <c r="L16" s="190"/>
      <c r="M16" s="190"/>
      <c r="N16" s="190"/>
      <c r="O16" s="190"/>
      <c r="P16" s="190"/>
      <c r="Q16" s="107"/>
    </row>
    <row r="17" spans="1:17" ht="33.6" customHeight="1" x14ac:dyDescent="0.45">
      <c r="A17" s="17" t="s">
        <v>36</v>
      </c>
      <c r="B17" s="7"/>
      <c r="C17" s="7"/>
      <c r="D17" s="8"/>
      <c r="E17" s="9"/>
      <c r="F17" s="10"/>
      <c r="G17" s="11">
        <f>ROUNDDOWN(仮説検証費[[#This Row],[助成対象経費
(A)×(B)
（税抜）]]*1.1,0)</f>
        <v>0</v>
      </c>
      <c r="H17" s="11">
        <f>仮説検証費[[#This Row],[数量
(A)]]*仮説検証費[[#This Row],[単価(B)
（税抜）]]</f>
        <v>0</v>
      </c>
      <c r="I17"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7" s="190"/>
      <c r="K17" s="190"/>
      <c r="L17" s="190"/>
      <c r="M17" s="190"/>
      <c r="N17" s="190"/>
      <c r="O17" s="190"/>
      <c r="P17" s="190"/>
      <c r="Q17" s="107"/>
    </row>
    <row r="18" spans="1:17" ht="33.6" customHeight="1" x14ac:dyDescent="0.45">
      <c r="A18" s="17" t="s">
        <v>37</v>
      </c>
      <c r="B18" s="7"/>
      <c r="C18" s="7"/>
      <c r="D18" s="8"/>
      <c r="E18" s="9"/>
      <c r="F18" s="10"/>
      <c r="G18" s="11">
        <f>ROUNDDOWN(仮説検証費[[#This Row],[助成対象経費
(A)×(B)
（税抜）]]*1.1,0)</f>
        <v>0</v>
      </c>
      <c r="H18" s="11">
        <f>仮説検証費[[#This Row],[数量
(A)]]*仮説検証費[[#This Row],[単価(B)
（税抜）]]</f>
        <v>0</v>
      </c>
      <c r="I18"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8" s="190"/>
      <c r="K18" s="190"/>
      <c r="L18" s="190"/>
      <c r="M18" s="190"/>
      <c r="N18" s="190"/>
      <c r="O18" s="190"/>
      <c r="P18" s="190"/>
      <c r="Q18" s="107"/>
    </row>
    <row r="19" spans="1:17" ht="33.6" customHeight="1" x14ac:dyDescent="0.45">
      <c r="A19" s="17" t="s">
        <v>38</v>
      </c>
      <c r="B19" s="7"/>
      <c r="C19" s="7"/>
      <c r="D19" s="8"/>
      <c r="E19" s="9"/>
      <c r="F19" s="10"/>
      <c r="G19" s="11">
        <f>ROUNDDOWN(仮説検証費[[#This Row],[助成対象経費
(A)×(B)
（税抜）]]*1.1,0)</f>
        <v>0</v>
      </c>
      <c r="H19" s="11">
        <f>仮説検証費[[#This Row],[数量
(A)]]*仮説検証費[[#This Row],[単価(B)
（税抜）]]</f>
        <v>0</v>
      </c>
      <c r="I19"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9" s="190"/>
      <c r="K19" s="190"/>
      <c r="L19" s="190"/>
      <c r="M19" s="190"/>
      <c r="N19" s="190"/>
      <c r="O19" s="190"/>
      <c r="P19" s="190"/>
      <c r="Q19" s="107"/>
    </row>
    <row r="20" spans="1:17" ht="33.6" customHeight="1" x14ac:dyDescent="0.45">
      <c r="A20" s="18"/>
      <c r="B20" s="19"/>
      <c r="C20" s="19"/>
      <c r="D20" s="19"/>
      <c r="E20" s="19"/>
      <c r="F20" s="108" t="s">
        <v>39</v>
      </c>
      <c r="G20" s="110">
        <f>SUBTOTAL(109,仮説検証費[助成事業に
要する経費
（税込）])</f>
        <v>0</v>
      </c>
      <c r="H20" s="110">
        <f>SUBTOTAL(109,仮説検証費[助成対象経費
(A)×(B)
（税抜）])</f>
        <v>0</v>
      </c>
      <c r="I20" s="111"/>
      <c r="J20" s="112"/>
      <c r="K20" s="113"/>
      <c r="L20" s="113"/>
      <c r="M20" s="113"/>
      <c r="N20" s="113"/>
      <c r="O20" s="113"/>
      <c r="P20" s="113"/>
      <c r="Q20" s="113"/>
    </row>
    <row r="21" spans="1:17" x14ac:dyDescent="0.45">
      <c r="A21" s="4"/>
      <c r="B21" s="4"/>
      <c r="C21" s="4"/>
      <c r="D21" s="4"/>
      <c r="E21" s="4"/>
      <c r="F21" s="4"/>
      <c r="G21" s="4"/>
      <c r="H21" s="4"/>
      <c r="I21" s="5"/>
    </row>
  </sheetData>
  <mergeCells count="1">
    <mergeCell ref="D2:G2"/>
  </mergeCells>
  <phoneticPr fontId="3"/>
  <dataValidations xWindow="1645" yWindow="574" count="4">
    <dataValidation imeMode="halfAlpha" allowBlank="1" showInputMessage="1" showErrorMessage="1" sqref="F5:F19"/>
    <dataValidation type="custom" allowBlank="1" showInputMessage="1" showErrorMessage="1" sqref="I5:I19">
      <formula1>ISERROR(FIND(CHAR(10),I5))</formula1>
    </dataValidation>
    <dataValidation allowBlank="1" showErrorMessage="1" sqref="C5:D19"/>
    <dataValidation type="list" allowBlank="1" showInputMessage="1" showErrorMessage="1" sqref="Q5:Q19">
      <formula1>$S$5:$S$9</formula1>
    </dataValidation>
  </dataValidations>
  <pageMargins left="0.7" right="0.7" top="0.75" bottom="0.75" header="0.3" footer="0.3"/>
  <pageSetup paperSize="9"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zoomScale="70" zoomScaleNormal="70" workbookViewId="0">
      <selection activeCell="U19" sqref="U19"/>
    </sheetView>
  </sheetViews>
  <sheetFormatPr defaultColWidth="8.796875" defaultRowHeight="18" x14ac:dyDescent="0.45"/>
  <cols>
    <col min="1" max="1" width="8.796875" style="1"/>
    <col min="2" max="2" width="21.5" style="1" customWidth="1"/>
    <col min="3" max="3" width="20.09765625" style="1" customWidth="1"/>
    <col min="4" max="4" width="11.5" style="1" customWidth="1"/>
    <col min="5" max="5" width="8.59765625" style="22"/>
    <col min="6" max="6" width="8.796875" style="1"/>
    <col min="7" max="7" width="4.5" style="1" bestFit="1" customWidth="1"/>
    <col min="8" max="8" width="24.19921875" style="1" customWidth="1"/>
    <col min="9" max="10" width="17.09765625" style="1" customWidth="1"/>
    <col min="11" max="11" width="3.59765625" style="1" hidden="1" customWidth="1"/>
    <col min="12" max="18" width="14.59765625" style="1" customWidth="1"/>
    <col min="19" max="19" width="12.19921875" style="1" bestFit="1" customWidth="1"/>
    <col min="20" max="16384" width="8.796875" style="1"/>
  </cols>
  <sheetData>
    <row r="1" spans="1:19" ht="19.8" x14ac:dyDescent="0.45">
      <c r="A1" s="21" t="s">
        <v>242</v>
      </c>
    </row>
    <row r="2" spans="1:19" ht="30" customHeight="1" x14ac:dyDescent="0.45">
      <c r="A2" s="21" t="s">
        <v>2</v>
      </c>
      <c r="D2" s="307" t="s">
        <v>240</v>
      </c>
      <c r="E2" s="307"/>
      <c r="F2" s="307"/>
      <c r="G2" s="307"/>
      <c r="H2" s="307"/>
      <c r="I2" s="214"/>
    </row>
    <row r="3" spans="1:19" x14ac:dyDescent="0.45">
      <c r="A3" s="308" t="s">
        <v>41</v>
      </c>
      <c r="B3" s="308"/>
      <c r="C3" s="308"/>
      <c r="D3" s="308"/>
      <c r="E3" s="308"/>
      <c r="F3" s="308"/>
      <c r="G3" s="308"/>
      <c r="H3" s="308"/>
      <c r="I3" s="308"/>
      <c r="J3" s="308"/>
      <c r="K3" s="5"/>
    </row>
    <row r="4" spans="1:19" x14ac:dyDescent="0.45">
      <c r="A4" s="309" t="s">
        <v>241</v>
      </c>
      <c r="B4" s="309"/>
      <c r="C4" s="309"/>
      <c r="D4" s="309"/>
      <c r="E4" s="309"/>
      <c r="F4" s="309"/>
      <c r="G4" s="309"/>
      <c r="H4" s="309"/>
      <c r="I4" s="309"/>
      <c r="J4" s="43"/>
      <c r="K4" s="101"/>
      <c r="S4" s="122" t="s">
        <v>14</v>
      </c>
    </row>
    <row r="5" spans="1:19" ht="63.6" customHeight="1" x14ac:dyDescent="0.45">
      <c r="A5" s="36" t="s">
        <v>15</v>
      </c>
      <c r="B5" s="118" t="s">
        <v>42</v>
      </c>
      <c r="C5" s="118" t="s">
        <v>43</v>
      </c>
      <c r="D5" s="118" t="s">
        <v>44</v>
      </c>
      <c r="E5" s="119" t="s">
        <v>238</v>
      </c>
      <c r="F5" s="119" t="s">
        <v>45</v>
      </c>
      <c r="G5" s="120" t="s">
        <v>46</v>
      </c>
      <c r="H5" s="118" t="s">
        <v>110</v>
      </c>
      <c r="I5" s="118" t="s">
        <v>47</v>
      </c>
      <c r="J5" s="118" t="s">
        <v>74</v>
      </c>
      <c r="K5" s="123" t="s">
        <v>48</v>
      </c>
      <c r="L5" s="58" t="s">
        <v>227</v>
      </c>
      <c r="M5" s="58" t="s">
        <v>228</v>
      </c>
      <c r="N5" s="58" t="s">
        <v>229</v>
      </c>
      <c r="O5" s="58" t="s">
        <v>230</v>
      </c>
      <c r="P5" s="58" t="s">
        <v>231</v>
      </c>
      <c r="Q5" s="58" t="s">
        <v>232</v>
      </c>
      <c r="R5" s="58" t="s">
        <v>233</v>
      </c>
      <c r="S5" s="58" t="s">
        <v>260</v>
      </c>
    </row>
    <row r="6" spans="1:19" ht="36.6" customHeight="1" x14ac:dyDescent="0.45">
      <c r="A6" s="124" t="s">
        <v>59</v>
      </c>
      <c r="B6" s="7"/>
      <c r="C6" s="7"/>
      <c r="D6" s="125"/>
      <c r="E6" s="126"/>
      <c r="F6" s="127"/>
      <c r="G6" s="9"/>
      <c r="H6" s="10"/>
      <c r="I6" s="11">
        <f>ROUNDDOWN(設備等導入費[[#This Row],[助成対象経費
(B)×ﾘｰｽ月数×(A)
（税抜）]]*1.1,0)</f>
        <v>0</v>
      </c>
      <c r="J6"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6"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6" s="190"/>
      <c r="M6" s="190"/>
      <c r="N6" s="190"/>
      <c r="O6" s="190"/>
      <c r="P6" s="190"/>
      <c r="Q6" s="190"/>
      <c r="R6" s="190"/>
      <c r="S6" s="107"/>
    </row>
    <row r="7" spans="1:19" ht="36.6" customHeight="1" x14ac:dyDescent="0.45">
      <c r="A7" s="124" t="s">
        <v>60</v>
      </c>
      <c r="B7" s="7"/>
      <c r="C7" s="7"/>
      <c r="D7" s="125"/>
      <c r="E7" s="126"/>
      <c r="F7" s="127"/>
      <c r="G7" s="9"/>
      <c r="H7" s="10"/>
      <c r="I7" s="11">
        <f>ROUNDDOWN(設備等導入費[[#This Row],[助成対象経費
(B)×ﾘｰｽ月数×(A)
（税抜）]]*1.1,0)</f>
        <v>0</v>
      </c>
      <c r="J7"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7"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7" s="190"/>
      <c r="M7" s="190"/>
      <c r="N7" s="190"/>
      <c r="O7" s="190"/>
      <c r="P7" s="190"/>
      <c r="Q7" s="190"/>
      <c r="R7" s="190"/>
      <c r="S7" s="107"/>
    </row>
    <row r="8" spans="1:19" ht="36.6" customHeight="1" x14ac:dyDescent="0.45">
      <c r="A8" s="124" t="s">
        <v>61</v>
      </c>
      <c r="B8" s="7"/>
      <c r="C8" s="7"/>
      <c r="D8" s="125"/>
      <c r="E8" s="126"/>
      <c r="F8" s="127"/>
      <c r="G8" s="9"/>
      <c r="H8" s="10"/>
      <c r="I8" s="11">
        <f>ROUNDDOWN(設備等導入費[[#This Row],[助成対象経費
(B)×ﾘｰｽ月数×(A)
（税抜）]]*1.1,0)</f>
        <v>0</v>
      </c>
      <c r="J8"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8"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8" s="190"/>
      <c r="M8" s="190"/>
      <c r="N8" s="190"/>
      <c r="O8" s="190"/>
      <c r="P8" s="190"/>
      <c r="Q8" s="190"/>
      <c r="R8" s="190"/>
      <c r="S8" s="107"/>
    </row>
    <row r="9" spans="1:19" ht="36.6" customHeight="1" x14ac:dyDescent="0.45">
      <c r="A9" s="124" t="s">
        <v>62</v>
      </c>
      <c r="B9" s="7"/>
      <c r="C9" s="7"/>
      <c r="D9" s="125"/>
      <c r="E9" s="126"/>
      <c r="F9" s="127"/>
      <c r="G9" s="9"/>
      <c r="H9" s="10"/>
      <c r="I9" s="11">
        <f>ROUNDDOWN(設備等導入費[[#This Row],[助成対象経費
(B)×ﾘｰｽ月数×(A)
（税抜）]]*1.1,0)</f>
        <v>0</v>
      </c>
      <c r="J9"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9"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9" s="190"/>
      <c r="M9" s="190"/>
      <c r="N9" s="190"/>
      <c r="O9" s="190"/>
      <c r="P9" s="190"/>
      <c r="Q9" s="190"/>
      <c r="R9" s="190"/>
      <c r="S9" s="107"/>
    </row>
    <row r="10" spans="1:19" ht="36.6" customHeight="1" x14ac:dyDescent="0.45">
      <c r="A10" s="124" t="s">
        <v>63</v>
      </c>
      <c r="B10" s="7"/>
      <c r="C10" s="7"/>
      <c r="D10" s="125"/>
      <c r="E10" s="126"/>
      <c r="F10" s="127"/>
      <c r="G10" s="9"/>
      <c r="H10" s="10"/>
      <c r="I10" s="11">
        <f>ROUNDDOWN(設備等導入費[[#This Row],[助成対象経費
(B)×ﾘｰｽ月数×(A)
（税抜）]]*1.1,0)</f>
        <v>0</v>
      </c>
      <c r="J10"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0"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0" s="190"/>
      <c r="M10" s="190"/>
      <c r="N10" s="190"/>
      <c r="O10" s="190"/>
      <c r="P10" s="190"/>
      <c r="Q10" s="190"/>
      <c r="R10" s="190"/>
      <c r="S10" s="107"/>
    </row>
    <row r="11" spans="1:19" ht="36.6" customHeight="1" x14ac:dyDescent="0.45">
      <c r="A11" s="124" t="s">
        <v>64</v>
      </c>
      <c r="B11" s="7"/>
      <c r="C11" s="7"/>
      <c r="D11" s="125"/>
      <c r="E11" s="126"/>
      <c r="F11" s="127"/>
      <c r="G11" s="9"/>
      <c r="H11" s="10"/>
      <c r="I11" s="11">
        <f>ROUNDDOWN(設備等導入費[[#This Row],[助成対象経費
(B)×ﾘｰｽ月数×(A)
（税抜）]]*1.1,0)</f>
        <v>0</v>
      </c>
      <c r="J11"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1"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1" s="190"/>
      <c r="M11" s="190"/>
      <c r="N11" s="190"/>
      <c r="O11" s="190"/>
      <c r="P11" s="190"/>
      <c r="Q11" s="190"/>
      <c r="R11" s="190"/>
      <c r="S11" s="107"/>
    </row>
    <row r="12" spans="1:19" ht="36.6" customHeight="1" x14ac:dyDescent="0.45">
      <c r="A12" s="124" t="s">
        <v>65</v>
      </c>
      <c r="B12" s="7"/>
      <c r="C12" s="7"/>
      <c r="D12" s="125"/>
      <c r="E12" s="126"/>
      <c r="F12" s="127"/>
      <c r="G12" s="9"/>
      <c r="H12" s="10"/>
      <c r="I12" s="11">
        <f>ROUNDDOWN(設備等導入費[[#This Row],[助成対象経費
(B)×ﾘｰｽ月数×(A)
（税抜）]]*1.1,0)</f>
        <v>0</v>
      </c>
      <c r="J12"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2"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2" s="190"/>
      <c r="M12" s="190"/>
      <c r="N12" s="190"/>
      <c r="O12" s="190"/>
      <c r="P12" s="190"/>
      <c r="Q12" s="190"/>
      <c r="R12" s="190"/>
      <c r="S12" s="107"/>
    </row>
    <row r="13" spans="1:19" ht="36.6" customHeight="1" x14ac:dyDescent="0.45">
      <c r="A13" s="124" t="s">
        <v>66</v>
      </c>
      <c r="B13" s="7"/>
      <c r="C13" s="7"/>
      <c r="D13" s="125"/>
      <c r="E13" s="126"/>
      <c r="F13" s="127"/>
      <c r="G13" s="9"/>
      <c r="H13" s="10"/>
      <c r="I13" s="11">
        <f>ROUNDDOWN(設備等導入費[[#This Row],[助成対象経費
(B)×ﾘｰｽ月数×(A)
（税抜）]]*1.1,0)</f>
        <v>0</v>
      </c>
      <c r="J13"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3"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3" s="190"/>
      <c r="M13" s="190"/>
      <c r="N13" s="190"/>
      <c r="O13" s="190"/>
      <c r="P13" s="190"/>
      <c r="Q13" s="190"/>
      <c r="R13" s="190"/>
      <c r="S13" s="107"/>
    </row>
    <row r="14" spans="1:19" ht="36.6" customHeight="1" x14ac:dyDescent="0.45">
      <c r="A14" s="124" t="s">
        <v>67</v>
      </c>
      <c r="B14" s="7"/>
      <c r="C14" s="7"/>
      <c r="D14" s="125"/>
      <c r="E14" s="126"/>
      <c r="F14" s="127"/>
      <c r="G14" s="9"/>
      <c r="H14" s="10"/>
      <c r="I14" s="11">
        <f>ROUNDDOWN(設備等導入費[[#This Row],[助成対象経費
(B)×ﾘｰｽ月数×(A)
（税抜）]]*1.1,0)</f>
        <v>0</v>
      </c>
      <c r="J14"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4"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4" s="190"/>
      <c r="M14" s="190"/>
      <c r="N14" s="190"/>
      <c r="O14" s="190"/>
      <c r="P14" s="190"/>
      <c r="Q14" s="190"/>
      <c r="R14" s="190"/>
      <c r="S14" s="107"/>
    </row>
    <row r="15" spans="1:19" ht="36.6" customHeight="1" x14ac:dyDescent="0.45">
      <c r="A15" s="124" t="s">
        <v>68</v>
      </c>
      <c r="B15" s="7"/>
      <c r="C15" s="7"/>
      <c r="D15" s="125"/>
      <c r="E15" s="126"/>
      <c r="F15" s="127"/>
      <c r="G15" s="9"/>
      <c r="H15" s="10"/>
      <c r="I15" s="11">
        <f>ROUNDDOWN(設備等導入費[[#This Row],[助成対象経費
(B)×ﾘｰｽ月数×(A)
（税抜）]]*1.1,0)</f>
        <v>0</v>
      </c>
      <c r="J15"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5"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5" s="190"/>
      <c r="M15" s="190"/>
      <c r="N15" s="190"/>
      <c r="O15" s="190"/>
      <c r="P15" s="190"/>
      <c r="Q15" s="190"/>
      <c r="R15" s="190"/>
      <c r="S15" s="107"/>
    </row>
    <row r="16" spans="1:19" ht="36.6" customHeight="1" x14ac:dyDescent="0.45">
      <c r="A16" s="124" t="s">
        <v>69</v>
      </c>
      <c r="B16" s="7"/>
      <c r="C16" s="7"/>
      <c r="D16" s="125"/>
      <c r="E16" s="126"/>
      <c r="F16" s="127"/>
      <c r="G16" s="9"/>
      <c r="H16" s="10"/>
      <c r="I16" s="11">
        <f>ROUNDDOWN(設備等導入費[[#This Row],[助成対象経費
(B)×ﾘｰｽ月数×(A)
（税抜）]]*1.1,0)</f>
        <v>0</v>
      </c>
      <c r="J16"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6"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6" s="190"/>
      <c r="M16" s="190"/>
      <c r="N16" s="190"/>
      <c r="O16" s="190"/>
      <c r="P16" s="190"/>
      <c r="Q16" s="190"/>
      <c r="R16" s="190"/>
      <c r="S16" s="107"/>
    </row>
    <row r="17" spans="1:19" ht="36.6" customHeight="1" x14ac:dyDescent="0.45">
      <c r="A17" s="124" t="s">
        <v>70</v>
      </c>
      <c r="B17" s="7"/>
      <c r="C17" s="7"/>
      <c r="D17" s="125"/>
      <c r="E17" s="126"/>
      <c r="F17" s="127"/>
      <c r="G17" s="9"/>
      <c r="H17" s="10"/>
      <c r="I17" s="11">
        <f>ROUNDDOWN(設備等導入費[[#This Row],[助成対象経費
(B)×ﾘｰｽ月数×(A)
（税抜）]]*1.1,0)</f>
        <v>0</v>
      </c>
      <c r="J17"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7"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7" s="190"/>
      <c r="M17" s="190"/>
      <c r="N17" s="190"/>
      <c r="O17" s="190"/>
      <c r="P17" s="190"/>
      <c r="Q17" s="190"/>
      <c r="R17" s="190"/>
      <c r="S17" s="107"/>
    </row>
    <row r="18" spans="1:19" ht="36.6" customHeight="1" x14ac:dyDescent="0.45">
      <c r="A18" s="124" t="s">
        <v>71</v>
      </c>
      <c r="B18" s="7"/>
      <c r="C18" s="7"/>
      <c r="D18" s="125"/>
      <c r="E18" s="126"/>
      <c r="F18" s="127"/>
      <c r="G18" s="9"/>
      <c r="H18" s="10"/>
      <c r="I18" s="11">
        <f>ROUNDDOWN(設備等導入費[[#This Row],[助成対象経費
(B)×ﾘｰｽ月数×(A)
（税抜）]]*1.1,0)</f>
        <v>0</v>
      </c>
      <c r="J18"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8"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8" s="190"/>
      <c r="M18" s="190"/>
      <c r="N18" s="190"/>
      <c r="O18" s="190"/>
      <c r="P18" s="190"/>
      <c r="Q18" s="190"/>
      <c r="R18" s="190"/>
      <c r="S18" s="107"/>
    </row>
    <row r="19" spans="1:19" ht="36.6" customHeight="1" x14ac:dyDescent="0.45">
      <c r="A19" s="124" t="s">
        <v>72</v>
      </c>
      <c r="B19" s="7"/>
      <c r="C19" s="7"/>
      <c r="D19" s="125"/>
      <c r="E19" s="126"/>
      <c r="F19" s="127"/>
      <c r="G19" s="9"/>
      <c r="H19" s="10"/>
      <c r="I19" s="11">
        <f>ROUNDDOWN(設備等導入費[[#This Row],[助成対象経費
(B)×ﾘｰｽ月数×(A)
（税抜）]]*1.1,0)</f>
        <v>0</v>
      </c>
      <c r="J19"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9"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9" s="190"/>
      <c r="M19" s="190"/>
      <c r="N19" s="190"/>
      <c r="O19" s="190"/>
      <c r="P19" s="190"/>
      <c r="Q19" s="190"/>
      <c r="R19" s="190"/>
      <c r="S19" s="107"/>
    </row>
    <row r="20" spans="1:19" ht="36.6" customHeight="1" x14ac:dyDescent="0.45">
      <c r="A20" s="124" t="s">
        <v>73</v>
      </c>
      <c r="B20" s="7"/>
      <c r="C20" s="7"/>
      <c r="D20" s="125"/>
      <c r="E20" s="126"/>
      <c r="F20" s="127"/>
      <c r="G20" s="9"/>
      <c r="H20" s="128"/>
      <c r="I20" s="11">
        <f>ROUNDDOWN(設備等導入費[[#This Row],[助成対象経費
(B)×ﾘｰｽ月数×(A)
（税抜）]]*1.1,0)</f>
        <v>0</v>
      </c>
      <c r="J20"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20"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20" s="190"/>
      <c r="M20" s="190"/>
      <c r="N20" s="190"/>
      <c r="O20" s="190"/>
      <c r="P20" s="190"/>
      <c r="Q20" s="190"/>
      <c r="R20" s="190"/>
      <c r="S20" s="107"/>
    </row>
    <row r="21" spans="1:19" ht="36.6" customHeight="1" x14ac:dyDescent="0.45">
      <c r="A21" s="129"/>
      <c r="B21" s="19"/>
      <c r="C21" s="19"/>
      <c r="D21" s="19"/>
      <c r="E21" s="130"/>
      <c r="F21" s="19"/>
      <c r="G21" s="131"/>
      <c r="H21" s="132" t="s">
        <v>49</v>
      </c>
      <c r="I21" s="133">
        <f>SUBTOTAL(109,設備等導入費[助成事業に
要する経費
（税込）])</f>
        <v>0</v>
      </c>
      <c r="J21" s="133">
        <f>SUBTOTAL(109,設備等導入費[助成対象経費
(B)×ﾘｰｽ月数×(A)
（税抜）])</f>
        <v>0</v>
      </c>
      <c r="K21" s="134"/>
      <c r="L21" s="115"/>
      <c r="M21" s="116"/>
      <c r="N21" s="116"/>
      <c r="O21" s="116"/>
      <c r="P21" s="116"/>
      <c r="Q21" s="116"/>
      <c r="R21" s="116"/>
      <c r="S21" s="116"/>
    </row>
  </sheetData>
  <mergeCells count="3">
    <mergeCell ref="A3:J3"/>
    <mergeCell ref="A4:I4"/>
    <mergeCell ref="D2:H2"/>
  </mergeCells>
  <phoneticPr fontId="3"/>
  <dataValidations xWindow="920" yWindow="736" count="7">
    <dataValidation allowBlank="1" showInputMessage="1" showErrorMessage="1" promptTitle="品名を記載してください" prompt="量産目的の費用、保守費用は計上できません" sqref="B6:B20"/>
    <dataValidation type="custom" allowBlank="1" showInputMessage="1" showErrorMessage="1" sqref="K6:K20">
      <formula1>ISERROR(FIND(CHAR(10),K6))</formula1>
    </dataValidation>
    <dataValidation imeMode="halfAlpha" allowBlank="1" showErrorMessage="1" promptTitle="購入単価又はリース料等の合計（税抜）を記載してください" prompt="　100万円以上の場合は利用・導入計画書の記入が必要です" sqref="H6:H20"/>
    <dataValidation imeMode="halfAlpha" allowBlank="1" showInputMessage="1" showErrorMessage="1" promptTitle="数量を記載してください" prompt="　本助成事業に必要な最低限の数量を記載してください" sqref="F6:F20"/>
    <dataValidation type="list" allowBlank="1" showInputMessage="1" showErrorMessage="1" sqref="D6:D20">
      <formula1>"購入,ﾚﾝﾀﾙ,ﾘｰｽ"</formula1>
    </dataValidation>
    <dataValidation allowBlank="1" showInputMessage="1" showErrorMessage="1" prompt="例：●●の調査分析、○○加工_x000a_" sqref="C6:C20"/>
    <dataValidation type="whole" imeMode="halfAlpha" allowBlank="1" showInputMessage="1" showErrorMessage="1" prompt="①リース・レンタルの場合のみ記入_x000a_②数字のみ記入・単位不要_x000a_" sqref="E6:E20">
      <formula1>1</formula1>
      <formula2>21</formula2>
    </dataValidation>
  </dataValidation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xWindow="920" yWindow="736" count="1">
        <x14:dataValidation type="list" allowBlank="1" showInputMessage="1" showErrorMessage="1">
          <x14:formula1>
            <xm:f>'別紙3-2明細（仮説検証費）'!$S$5:$S$9</xm:f>
          </x14:formula1>
          <xm:sqref>S6:S20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70" zoomScaleNormal="70" workbookViewId="0">
      <selection activeCell="X8" sqref="X8"/>
    </sheetView>
  </sheetViews>
  <sheetFormatPr defaultColWidth="8.796875" defaultRowHeight="18" x14ac:dyDescent="0.45"/>
  <cols>
    <col min="1" max="1" width="8.796875" style="1"/>
    <col min="2" max="2" width="20.19921875" style="1" customWidth="1"/>
    <col min="3" max="3" width="22.59765625" style="1" customWidth="1"/>
    <col min="4" max="4" width="8.796875" style="1"/>
    <col min="5" max="5" width="4.69921875" style="1" bestFit="1" customWidth="1"/>
    <col min="6" max="6" width="24" style="1" customWidth="1"/>
    <col min="7" max="7" width="16.19921875" style="1" customWidth="1"/>
    <col min="8" max="8" width="16.296875" style="1" customWidth="1"/>
    <col min="9" max="9" width="3.69921875" style="1" hidden="1" customWidth="1"/>
    <col min="10" max="16" width="14.59765625" style="1" customWidth="1"/>
    <col min="17" max="17" width="12.19921875" style="1" bestFit="1" customWidth="1"/>
    <col min="18" max="18" width="8.796875" style="1"/>
    <col min="19" max="19" width="8.796875" style="1" customWidth="1"/>
    <col min="20" max="16384" width="8.796875" style="1"/>
  </cols>
  <sheetData>
    <row r="1" spans="1:17" ht="19.8" customHeight="1" x14ac:dyDescent="0.45">
      <c r="A1" s="21" t="s">
        <v>242</v>
      </c>
    </row>
    <row r="2" spans="1:17" ht="30" customHeight="1" x14ac:dyDescent="0.45">
      <c r="A2" s="104" t="s">
        <v>3</v>
      </c>
      <c r="D2" s="307" t="s">
        <v>240</v>
      </c>
      <c r="E2" s="307"/>
      <c r="F2" s="307"/>
      <c r="G2" s="307"/>
    </row>
    <row r="3" spans="1:17" x14ac:dyDescent="0.45">
      <c r="A3" s="309" t="s">
        <v>246</v>
      </c>
      <c r="B3" s="309"/>
      <c r="C3" s="309"/>
      <c r="D3" s="309"/>
      <c r="E3" s="309"/>
      <c r="F3" s="309"/>
      <c r="G3" s="309"/>
      <c r="H3" s="309"/>
      <c r="J3" s="101"/>
      <c r="Q3" s="122" t="s">
        <v>14</v>
      </c>
    </row>
    <row r="4" spans="1:17" ht="48.6" x14ac:dyDescent="0.45">
      <c r="A4" s="15" t="s">
        <v>15</v>
      </c>
      <c r="B4" s="118" t="s">
        <v>90</v>
      </c>
      <c r="C4" s="118" t="s">
        <v>176</v>
      </c>
      <c r="D4" s="119" t="s">
        <v>45</v>
      </c>
      <c r="E4" s="120" t="s">
        <v>46</v>
      </c>
      <c r="F4" s="118" t="s">
        <v>177</v>
      </c>
      <c r="G4" s="118" t="s">
        <v>47</v>
      </c>
      <c r="H4" s="118" t="s">
        <v>178</v>
      </c>
      <c r="I4" s="121" t="s">
        <v>48</v>
      </c>
      <c r="J4" s="58" t="s">
        <v>227</v>
      </c>
      <c r="K4" s="58" t="s">
        <v>228</v>
      </c>
      <c r="L4" s="58" t="s">
        <v>229</v>
      </c>
      <c r="M4" s="58" t="s">
        <v>230</v>
      </c>
      <c r="N4" s="58" t="s">
        <v>231</v>
      </c>
      <c r="O4" s="58" t="s">
        <v>232</v>
      </c>
      <c r="P4" s="58" t="s">
        <v>233</v>
      </c>
      <c r="Q4" s="58" t="s">
        <v>260</v>
      </c>
    </row>
    <row r="5" spans="1:17" ht="39.6" customHeight="1" x14ac:dyDescent="0.45">
      <c r="A5" s="124" t="s">
        <v>75</v>
      </c>
      <c r="B5" s="7"/>
      <c r="C5" s="7"/>
      <c r="D5" s="127"/>
      <c r="E5" s="9"/>
      <c r="F5" s="10"/>
      <c r="G5" s="11">
        <f>テストマーケティング費[[#This Row],[助成対象経費
(B)×(A)
（税抜）]]*1.1</f>
        <v>0</v>
      </c>
      <c r="H5" s="11">
        <f>テストマーケティング費[[#This Row],[数量(A)]]*テストマーケティング費[[#This Row],[単価（税抜）
(B)]]</f>
        <v>0</v>
      </c>
      <c r="I5"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5" s="190"/>
      <c r="K5" s="190"/>
      <c r="L5" s="190"/>
      <c r="M5" s="190"/>
      <c r="N5" s="190"/>
      <c r="O5" s="190"/>
      <c r="P5" s="190"/>
      <c r="Q5" s="107"/>
    </row>
    <row r="6" spans="1:17" ht="39.6" customHeight="1" x14ac:dyDescent="0.45">
      <c r="A6" s="124" t="s">
        <v>76</v>
      </c>
      <c r="B6" s="7"/>
      <c r="C6" s="7"/>
      <c r="D6" s="127"/>
      <c r="E6" s="9"/>
      <c r="F6" s="10"/>
      <c r="G6" s="11">
        <f>テストマーケティング費[[#This Row],[助成対象経費
(B)×(A)
（税抜）]]*1.1</f>
        <v>0</v>
      </c>
      <c r="H6" s="11">
        <f>テストマーケティング費[[#This Row],[数量(A)]]*テストマーケティング費[[#This Row],[単価（税抜）
(B)]]</f>
        <v>0</v>
      </c>
      <c r="I6"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6" s="190"/>
      <c r="K6" s="190"/>
      <c r="L6" s="190"/>
      <c r="M6" s="190"/>
      <c r="N6" s="190"/>
      <c r="O6" s="190"/>
      <c r="P6" s="190"/>
      <c r="Q6" s="107"/>
    </row>
    <row r="7" spans="1:17" ht="39.6" customHeight="1" x14ac:dyDescent="0.45">
      <c r="A7" s="124" t="s">
        <v>77</v>
      </c>
      <c r="B7" s="7"/>
      <c r="C7" s="7"/>
      <c r="D7" s="127"/>
      <c r="E7" s="9"/>
      <c r="F7" s="10"/>
      <c r="G7" s="11">
        <f>テストマーケティング費[[#This Row],[助成対象経費
(B)×(A)
（税抜）]]*1.1</f>
        <v>0</v>
      </c>
      <c r="H7" s="11">
        <f>テストマーケティング費[[#This Row],[数量(A)]]*テストマーケティング費[[#This Row],[単価（税抜）
(B)]]</f>
        <v>0</v>
      </c>
      <c r="I7"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7" s="190"/>
      <c r="K7" s="190"/>
      <c r="L7" s="190"/>
      <c r="M7" s="190"/>
      <c r="N7" s="190"/>
      <c r="O7" s="190"/>
      <c r="P7" s="190"/>
      <c r="Q7" s="107"/>
    </row>
    <row r="8" spans="1:17" ht="39.6" customHeight="1" x14ac:dyDescent="0.45">
      <c r="A8" s="124" t="s">
        <v>78</v>
      </c>
      <c r="B8" s="7"/>
      <c r="C8" s="7"/>
      <c r="D8" s="127"/>
      <c r="E8" s="9"/>
      <c r="F8" s="10"/>
      <c r="G8" s="11">
        <f>テストマーケティング費[[#This Row],[助成対象経費
(B)×(A)
（税抜）]]*1.1</f>
        <v>0</v>
      </c>
      <c r="H8" s="11">
        <f>テストマーケティング費[[#This Row],[数量(A)]]*テストマーケティング費[[#This Row],[単価（税抜）
(B)]]</f>
        <v>0</v>
      </c>
      <c r="I8"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8" s="190"/>
      <c r="K8" s="190"/>
      <c r="L8" s="190"/>
      <c r="M8" s="190"/>
      <c r="N8" s="190"/>
      <c r="O8" s="190"/>
      <c r="P8" s="190"/>
      <c r="Q8" s="107"/>
    </row>
    <row r="9" spans="1:17" ht="39.6" customHeight="1" x14ac:dyDescent="0.45">
      <c r="A9" s="124" t="s">
        <v>79</v>
      </c>
      <c r="B9" s="7"/>
      <c r="C9" s="7"/>
      <c r="D9" s="127"/>
      <c r="E9" s="9"/>
      <c r="F9" s="10"/>
      <c r="G9" s="11">
        <f>テストマーケティング費[[#This Row],[助成対象経費
(B)×(A)
（税抜）]]*1.1</f>
        <v>0</v>
      </c>
      <c r="H9" s="11">
        <f>テストマーケティング費[[#This Row],[数量(A)]]*テストマーケティング費[[#This Row],[単価（税抜）
(B)]]</f>
        <v>0</v>
      </c>
      <c r="I9"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9" s="190"/>
      <c r="K9" s="190"/>
      <c r="L9" s="190"/>
      <c r="M9" s="190"/>
      <c r="N9" s="190"/>
      <c r="O9" s="190"/>
      <c r="P9" s="190"/>
      <c r="Q9" s="107"/>
    </row>
    <row r="10" spans="1:17" ht="39.6" customHeight="1" x14ac:dyDescent="0.45">
      <c r="A10" s="124" t="s">
        <v>80</v>
      </c>
      <c r="B10" s="7"/>
      <c r="C10" s="7"/>
      <c r="D10" s="127"/>
      <c r="E10" s="9"/>
      <c r="F10" s="10"/>
      <c r="G10" s="11">
        <f>テストマーケティング費[[#This Row],[助成対象経費
(B)×(A)
（税抜）]]*1.1</f>
        <v>0</v>
      </c>
      <c r="H10" s="11">
        <f>テストマーケティング費[[#This Row],[数量(A)]]*テストマーケティング費[[#This Row],[単価（税抜）
(B)]]</f>
        <v>0</v>
      </c>
      <c r="I10"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0" s="190"/>
      <c r="K10" s="190"/>
      <c r="L10" s="190"/>
      <c r="M10" s="190"/>
      <c r="N10" s="190"/>
      <c r="O10" s="190"/>
      <c r="P10" s="190"/>
      <c r="Q10" s="107"/>
    </row>
    <row r="11" spans="1:17" ht="39.6" customHeight="1" x14ac:dyDescent="0.45">
      <c r="A11" s="124" t="s">
        <v>81</v>
      </c>
      <c r="B11" s="7"/>
      <c r="C11" s="7"/>
      <c r="D11" s="127"/>
      <c r="E11" s="9"/>
      <c r="F11" s="10"/>
      <c r="G11" s="11">
        <f>テストマーケティング費[[#This Row],[助成対象経費
(B)×(A)
（税抜）]]*1.1</f>
        <v>0</v>
      </c>
      <c r="H11" s="11">
        <f>テストマーケティング費[[#This Row],[数量(A)]]*テストマーケティング費[[#This Row],[単価（税抜）
(B)]]</f>
        <v>0</v>
      </c>
      <c r="I11"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1" s="190"/>
      <c r="K11" s="190"/>
      <c r="L11" s="190"/>
      <c r="M11" s="190"/>
      <c r="N11" s="190"/>
      <c r="O11" s="190"/>
      <c r="P11" s="190"/>
      <c r="Q11" s="107"/>
    </row>
    <row r="12" spans="1:17" ht="39.6" customHeight="1" x14ac:dyDescent="0.45">
      <c r="A12" s="124" t="s">
        <v>82</v>
      </c>
      <c r="B12" s="7"/>
      <c r="C12" s="7"/>
      <c r="D12" s="127"/>
      <c r="E12" s="9"/>
      <c r="F12" s="10"/>
      <c r="G12" s="11">
        <f>テストマーケティング費[[#This Row],[助成対象経費
(B)×(A)
（税抜）]]*1.1</f>
        <v>0</v>
      </c>
      <c r="H12" s="11">
        <f>テストマーケティング費[[#This Row],[数量(A)]]*テストマーケティング費[[#This Row],[単価（税抜）
(B)]]</f>
        <v>0</v>
      </c>
      <c r="I12"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2" s="190"/>
      <c r="K12" s="190"/>
      <c r="L12" s="190"/>
      <c r="M12" s="190"/>
      <c r="N12" s="190"/>
      <c r="O12" s="190"/>
      <c r="P12" s="190"/>
      <c r="Q12" s="107"/>
    </row>
    <row r="13" spans="1:17" ht="39.6" customHeight="1" x14ac:dyDescent="0.45">
      <c r="A13" s="124" t="s">
        <v>83</v>
      </c>
      <c r="B13" s="7"/>
      <c r="C13" s="7"/>
      <c r="D13" s="127"/>
      <c r="E13" s="9"/>
      <c r="F13" s="10"/>
      <c r="G13" s="11">
        <f>テストマーケティング費[[#This Row],[助成対象経費
(B)×(A)
（税抜）]]*1.1</f>
        <v>0</v>
      </c>
      <c r="H13" s="11">
        <f>テストマーケティング費[[#This Row],[数量(A)]]*テストマーケティング費[[#This Row],[単価（税抜）
(B)]]</f>
        <v>0</v>
      </c>
      <c r="I13"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3" s="190"/>
      <c r="K13" s="190"/>
      <c r="L13" s="190"/>
      <c r="M13" s="190"/>
      <c r="N13" s="190"/>
      <c r="O13" s="190"/>
      <c r="P13" s="190"/>
      <c r="Q13" s="107"/>
    </row>
    <row r="14" spans="1:17" ht="39.6" customHeight="1" x14ac:dyDescent="0.45">
      <c r="A14" s="124" t="s">
        <v>84</v>
      </c>
      <c r="B14" s="7"/>
      <c r="C14" s="7"/>
      <c r="D14" s="127"/>
      <c r="E14" s="9"/>
      <c r="F14" s="10"/>
      <c r="G14" s="11">
        <f>テストマーケティング費[[#This Row],[助成対象経費
(B)×(A)
（税抜）]]*1.1</f>
        <v>0</v>
      </c>
      <c r="H14" s="11">
        <f>テストマーケティング費[[#This Row],[数量(A)]]*テストマーケティング費[[#This Row],[単価（税抜）
(B)]]</f>
        <v>0</v>
      </c>
      <c r="I14"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4" s="190"/>
      <c r="K14" s="190"/>
      <c r="L14" s="190"/>
      <c r="M14" s="190"/>
      <c r="N14" s="190"/>
      <c r="O14" s="190"/>
      <c r="P14" s="190"/>
      <c r="Q14" s="107"/>
    </row>
    <row r="15" spans="1:17" ht="39.6" customHeight="1" x14ac:dyDescent="0.45">
      <c r="A15" s="124" t="s">
        <v>85</v>
      </c>
      <c r="B15" s="7"/>
      <c r="C15" s="7"/>
      <c r="D15" s="127"/>
      <c r="E15" s="9"/>
      <c r="F15" s="10"/>
      <c r="G15" s="11">
        <f>テストマーケティング費[[#This Row],[助成対象経費
(B)×(A)
（税抜）]]*1.1</f>
        <v>0</v>
      </c>
      <c r="H15" s="11">
        <f>テストマーケティング費[[#This Row],[数量(A)]]*テストマーケティング費[[#This Row],[単価（税抜）
(B)]]</f>
        <v>0</v>
      </c>
      <c r="I15"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5" s="190"/>
      <c r="K15" s="190"/>
      <c r="L15" s="190"/>
      <c r="M15" s="190"/>
      <c r="N15" s="190"/>
      <c r="O15" s="190"/>
      <c r="P15" s="190"/>
      <c r="Q15" s="107"/>
    </row>
    <row r="16" spans="1:17" ht="39.6" customHeight="1" x14ac:dyDescent="0.45">
      <c r="A16" s="124" t="s">
        <v>86</v>
      </c>
      <c r="B16" s="7"/>
      <c r="C16" s="7"/>
      <c r="D16" s="127"/>
      <c r="E16" s="9"/>
      <c r="F16" s="10"/>
      <c r="G16" s="11">
        <f>テストマーケティング費[[#This Row],[助成対象経費
(B)×(A)
（税抜）]]*1.1</f>
        <v>0</v>
      </c>
      <c r="H16" s="11">
        <f>テストマーケティング費[[#This Row],[数量(A)]]*テストマーケティング費[[#This Row],[単価（税抜）
(B)]]</f>
        <v>0</v>
      </c>
      <c r="I16"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6" s="190"/>
      <c r="K16" s="190"/>
      <c r="L16" s="190"/>
      <c r="M16" s="190"/>
      <c r="N16" s="190"/>
      <c r="O16" s="190"/>
      <c r="P16" s="190"/>
      <c r="Q16" s="107"/>
    </row>
    <row r="17" spans="1:17" ht="39.6" customHeight="1" x14ac:dyDescent="0.45">
      <c r="A17" s="124" t="s">
        <v>87</v>
      </c>
      <c r="B17" s="7"/>
      <c r="C17" s="7"/>
      <c r="D17" s="127"/>
      <c r="E17" s="9"/>
      <c r="F17" s="10"/>
      <c r="G17" s="11">
        <f>テストマーケティング費[[#This Row],[助成対象経費
(B)×(A)
（税抜）]]*1.1</f>
        <v>0</v>
      </c>
      <c r="H17" s="11">
        <f>テストマーケティング費[[#This Row],[数量(A)]]*テストマーケティング費[[#This Row],[単価（税抜）
(B)]]</f>
        <v>0</v>
      </c>
      <c r="I17"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7" s="190"/>
      <c r="K17" s="190"/>
      <c r="L17" s="190"/>
      <c r="M17" s="190"/>
      <c r="N17" s="190"/>
      <c r="O17" s="190"/>
      <c r="P17" s="190"/>
      <c r="Q17" s="107"/>
    </row>
    <row r="18" spans="1:17" ht="39.6" customHeight="1" x14ac:dyDescent="0.45">
      <c r="A18" s="124" t="s">
        <v>88</v>
      </c>
      <c r="B18" s="7"/>
      <c r="C18" s="7"/>
      <c r="D18" s="127"/>
      <c r="E18" s="9"/>
      <c r="F18" s="10"/>
      <c r="G18" s="11">
        <f>テストマーケティング費[[#This Row],[助成対象経費
(B)×(A)
（税抜）]]*1.1</f>
        <v>0</v>
      </c>
      <c r="H18" s="11">
        <f>テストマーケティング費[[#This Row],[数量(A)]]*テストマーケティング費[[#This Row],[単価（税抜）
(B)]]</f>
        <v>0</v>
      </c>
      <c r="I18"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8" s="190"/>
      <c r="K18" s="190"/>
      <c r="L18" s="190"/>
      <c r="M18" s="190"/>
      <c r="N18" s="190"/>
      <c r="O18" s="190"/>
      <c r="P18" s="190"/>
      <c r="Q18" s="107"/>
    </row>
    <row r="19" spans="1:17" ht="39.6" customHeight="1" x14ac:dyDescent="0.45">
      <c r="A19" s="124" t="s">
        <v>89</v>
      </c>
      <c r="B19" s="7"/>
      <c r="C19" s="7"/>
      <c r="D19" s="127"/>
      <c r="E19" s="9"/>
      <c r="F19" s="128"/>
      <c r="G19" s="11">
        <f>テストマーケティング費[[#This Row],[助成対象経費
(B)×(A)
（税抜）]]*1.1</f>
        <v>0</v>
      </c>
      <c r="H19" s="194">
        <f>テストマーケティング費[[#This Row],[数量(A)]]*テストマーケティング費[[#This Row],[単価（税抜）
(B)]]</f>
        <v>0</v>
      </c>
      <c r="I19"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9" s="190"/>
      <c r="K19" s="190"/>
      <c r="L19" s="190"/>
      <c r="M19" s="190"/>
      <c r="N19" s="190"/>
      <c r="O19" s="190"/>
      <c r="P19" s="190"/>
      <c r="Q19" s="107"/>
    </row>
    <row r="20" spans="1:17" ht="39.6" customHeight="1" x14ac:dyDescent="0.45">
      <c r="A20" s="129"/>
      <c r="B20" s="19"/>
      <c r="C20" s="19"/>
      <c r="D20" s="19"/>
      <c r="E20" s="131"/>
      <c r="F20" s="132" t="s">
        <v>49</v>
      </c>
      <c r="G20" s="133">
        <f>SUBTOTAL(109,テストマーケティング費[助成事業に
要する経費
（税込）])</f>
        <v>0</v>
      </c>
      <c r="H20" s="133">
        <f>SUBTOTAL(109,テストマーケティング費[助成対象経費
(B)×(A)
（税抜）])</f>
        <v>0</v>
      </c>
      <c r="I20" s="134"/>
      <c r="J20" s="115"/>
      <c r="K20" s="116"/>
      <c r="L20" s="116"/>
      <c r="M20" s="116"/>
      <c r="N20" s="116"/>
      <c r="O20" s="116"/>
      <c r="P20" s="116"/>
      <c r="Q20" s="116"/>
    </row>
  </sheetData>
  <mergeCells count="2">
    <mergeCell ref="A3:H3"/>
    <mergeCell ref="D2:G2"/>
  </mergeCells>
  <phoneticPr fontId="3"/>
  <conditionalFormatting sqref="B5:F5">
    <cfRule type="expression" dxfId="259" priority="1">
      <formula>$J5="←全ての項目を入力してください。"</formula>
    </cfRule>
  </conditionalFormatting>
  <dataValidations count="5">
    <dataValidation allowBlank="1" showErrorMessage="1" prompt="_x000a_" sqref="C5:C19"/>
    <dataValidation imeMode="halfAlpha" allowBlank="1" showInputMessage="1" showErrorMessage="1" promptTitle="数量を記載してください" prompt="　本助成事業に必要な最低限の数量を記載してください" sqref="D5:D19"/>
    <dataValidation imeMode="halfAlpha" allowBlank="1" showErrorMessage="1" promptTitle="購入単価又はリース料等の合計（税抜）を記載してください" prompt="　100万円以上の場合は利用・導入計画書の記入が必要です" sqref="F5:F19"/>
    <dataValidation type="custom" allowBlank="1" showInputMessage="1" showErrorMessage="1" sqref="I5:I19">
      <formula1>ISERROR(FIND(CHAR(10),I5))</formula1>
    </dataValidation>
    <dataValidation allowBlank="1" showInputMessage="1" showErrorMessage="1" promptTitle="品名を記載してください" prompt="量産目的の費用、保守費用は計上できません" sqref="B5:B19"/>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Q5:Q19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zoomScale="70" zoomScaleNormal="70" workbookViewId="0">
      <selection activeCell="Y13" sqref="Y13"/>
    </sheetView>
  </sheetViews>
  <sheetFormatPr defaultColWidth="4.796875" defaultRowHeight="18" x14ac:dyDescent="0.45"/>
  <cols>
    <col min="1" max="1" width="10.09765625" style="1" customWidth="1"/>
    <col min="2" max="2" width="21.09765625" style="1" customWidth="1"/>
    <col min="3" max="3" width="22" style="1" customWidth="1"/>
    <col min="4" max="4" width="5.796875" style="1" customWidth="1"/>
    <col min="5" max="5" width="6.296875" style="1" customWidth="1"/>
    <col min="6" max="6" width="13.796875" style="1" customWidth="1"/>
    <col min="7" max="7" width="19.296875" style="1" customWidth="1"/>
    <col min="8" max="8" width="16.09765625" style="1" customWidth="1"/>
    <col min="9" max="9" width="4" style="1" hidden="1" customWidth="1"/>
    <col min="10" max="16" width="14.59765625" style="1" customWidth="1"/>
    <col min="17" max="17" width="12.19921875" style="1" bestFit="1" customWidth="1"/>
    <col min="18" max="16384" width="4.796875" style="1"/>
  </cols>
  <sheetData>
    <row r="1" spans="1:17" ht="19.8" customHeight="1" x14ac:dyDescent="0.45">
      <c r="A1" s="21" t="s">
        <v>242</v>
      </c>
    </row>
    <row r="2" spans="1:17" ht="30" customHeight="1" x14ac:dyDescent="0.45">
      <c r="A2" s="21" t="s">
        <v>12</v>
      </c>
      <c r="D2" s="307" t="s">
        <v>240</v>
      </c>
      <c r="E2" s="307"/>
      <c r="F2" s="307"/>
      <c r="G2" s="307"/>
    </row>
    <row r="3" spans="1:17" x14ac:dyDescent="0.45">
      <c r="A3" s="309" t="s">
        <v>246</v>
      </c>
      <c r="B3" s="309"/>
      <c r="C3" s="309"/>
      <c r="D3" s="309"/>
      <c r="E3" s="309"/>
      <c r="F3" s="309"/>
      <c r="G3" s="309"/>
      <c r="H3" s="309"/>
      <c r="I3" s="5"/>
      <c r="Q3" s="6" t="s">
        <v>14</v>
      </c>
    </row>
    <row r="4" spans="1:17" ht="48.6" x14ac:dyDescent="0.45">
      <c r="A4" s="15" t="s">
        <v>15</v>
      </c>
      <c r="B4" s="15" t="s">
        <v>16</v>
      </c>
      <c r="C4" s="15" t="s">
        <v>17</v>
      </c>
      <c r="D4" s="15" t="s">
        <v>18</v>
      </c>
      <c r="E4" s="16" t="s">
        <v>19</v>
      </c>
      <c r="F4" s="15" t="s">
        <v>20</v>
      </c>
      <c r="G4" s="15" t="s">
        <v>21</v>
      </c>
      <c r="H4" s="15" t="s">
        <v>22</v>
      </c>
      <c r="I4" s="97" t="s">
        <v>23</v>
      </c>
      <c r="J4" s="58" t="s">
        <v>227</v>
      </c>
      <c r="K4" s="58" t="s">
        <v>228</v>
      </c>
      <c r="L4" s="58" t="s">
        <v>229</v>
      </c>
      <c r="M4" s="58" t="s">
        <v>230</v>
      </c>
      <c r="N4" s="58" t="s">
        <v>231</v>
      </c>
      <c r="O4" s="58" t="s">
        <v>232</v>
      </c>
      <c r="P4" s="58" t="s">
        <v>233</v>
      </c>
      <c r="Q4" s="58" t="s">
        <v>260</v>
      </c>
    </row>
    <row r="5" spans="1:17" ht="33.6" customHeight="1" x14ac:dyDescent="0.45">
      <c r="A5" s="17" t="s">
        <v>91</v>
      </c>
      <c r="B5" s="7"/>
      <c r="C5" s="7"/>
      <c r="D5" s="8"/>
      <c r="E5" s="9"/>
      <c r="F5" s="10"/>
      <c r="G5" s="11">
        <f>ROUNDDOWN(委託外注費[[#This Row],[助成対象経費
(A)×(B)
（税抜）]]*1.1,0)</f>
        <v>0</v>
      </c>
      <c r="H5" s="11">
        <f>委託外注費[[#This Row],[数量
(A)]]*委託外注費[[#This Row],[単価(B)
（税抜）]]</f>
        <v>0</v>
      </c>
      <c r="I5"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5" s="190"/>
      <c r="K5" s="190"/>
      <c r="L5" s="190"/>
      <c r="M5" s="190"/>
      <c r="N5" s="190"/>
      <c r="O5" s="190"/>
      <c r="P5" s="190"/>
      <c r="Q5" s="107"/>
    </row>
    <row r="6" spans="1:17" ht="33.6" customHeight="1" x14ac:dyDescent="0.45">
      <c r="A6" s="17" t="s">
        <v>92</v>
      </c>
      <c r="B6" s="7"/>
      <c r="C6" s="7"/>
      <c r="D6" s="8"/>
      <c r="E6" s="9"/>
      <c r="F6" s="10"/>
      <c r="G6" s="11">
        <f>ROUNDDOWN(委託外注費[[#This Row],[助成対象経費
(A)×(B)
（税抜）]]*1.1,0)</f>
        <v>0</v>
      </c>
      <c r="H6" s="11">
        <f>委託外注費[[#This Row],[数量
(A)]]*委託外注費[[#This Row],[単価(B)
（税抜）]]</f>
        <v>0</v>
      </c>
      <c r="I6"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6" s="190"/>
      <c r="K6" s="190"/>
      <c r="L6" s="190"/>
      <c r="M6" s="190"/>
      <c r="N6" s="190"/>
      <c r="O6" s="190"/>
      <c r="P6" s="190"/>
      <c r="Q6" s="107"/>
    </row>
    <row r="7" spans="1:17" ht="33.6" customHeight="1" x14ac:dyDescent="0.45">
      <c r="A7" s="17" t="s">
        <v>93</v>
      </c>
      <c r="B7" s="7"/>
      <c r="C7" s="7"/>
      <c r="D7" s="8"/>
      <c r="E7" s="9"/>
      <c r="F7" s="10"/>
      <c r="G7" s="11">
        <f>ROUNDDOWN(委託外注費[[#This Row],[助成対象経費
(A)×(B)
（税抜）]]*1.1,0)</f>
        <v>0</v>
      </c>
      <c r="H7" s="11">
        <f>委託外注費[[#This Row],[数量
(A)]]*委託外注費[[#This Row],[単価(B)
（税抜）]]</f>
        <v>0</v>
      </c>
      <c r="I7"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7" s="190"/>
      <c r="K7" s="190"/>
      <c r="L7" s="190"/>
      <c r="M7" s="190"/>
      <c r="N7" s="190"/>
      <c r="O7" s="190"/>
      <c r="P7" s="190"/>
      <c r="Q7" s="107"/>
    </row>
    <row r="8" spans="1:17" ht="33.6" customHeight="1" x14ac:dyDescent="0.45">
      <c r="A8" s="17" t="s">
        <v>94</v>
      </c>
      <c r="B8" s="7"/>
      <c r="C8" s="7"/>
      <c r="D8" s="8"/>
      <c r="E8" s="9"/>
      <c r="F8" s="10"/>
      <c r="G8" s="11">
        <f>ROUNDDOWN(委託外注費[[#This Row],[助成対象経費
(A)×(B)
（税抜）]]*1.1,0)</f>
        <v>0</v>
      </c>
      <c r="H8" s="11">
        <f>委託外注費[[#This Row],[数量
(A)]]*委託外注費[[#This Row],[単価(B)
（税抜）]]</f>
        <v>0</v>
      </c>
      <c r="I8"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8" s="190"/>
      <c r="K8" s="190"/>
      <c r="L8" s="190"/>
      <c r="M8" s="190"/>
      <c r="N8" s="190"/>
      <c r="O8" s="190"/>
      <c r="P8" s="190"/>
      <c r="Q8" s="107"/>
    </row>
    <row r="9" spans="1:17" ht="33.6" customHeight="1" x14ac:dyDescent="0.45">
      <c r="A9" s="17" t="s">
        <v>95</v>
      </c>
      <c r="B9" s="7"/>
      <c r="C9" s="7"/>
      <c r="D9" s="8"/>
      <c r="E9" s="9"/>
      <c r="F9" s="10"/>
      <c r="G9" s="11">
        <f>ROUNDDOWN(委託外注費[[#This Row],[助成対象経費
(A)×(B)
（税抜）]]*1.1,0)</f>
        <v>0</v>
      </c>
      <c r="H9" s="11">
        <f>委託外注費[[#This Row],[数量
(A)]]*委託外注費[[#This Row],[単価(B)
（税抜）]]</f>
        <v>0</v>
      </c>
      <c r="I9"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9" s="190"/>
      <c r="K9" s="190"/>
      <c r="L9" s="190"/>
      <c r="M9" s="190"/>
      <c r="N9" s="190"/>
      <c r="O9" s="190"/>
      <c r="P9" s="190"/>
      <c r="Q9" s="107"/>
    </row>
    <row r="10" spans="1:17" ht="33.6" customHeight="1" x14ac:dyDescent="0.45">
      <c r="A10" s="17" t="s">
        <v>96</v>
      </c>
      <c r="B10" s="7"/>
      <c r="C10" s="7"/>
      <c r="D10" s="8"/>
      <c r="E10" s="9"/>
      <c r="F10" s="10"/>
      <c r="G10" s="11">
        <f>ROUNDDOWN(委託外注費[[#This Row],[助成対象経費
(A)×(B)
（税抜）]]*1.1,0)</f>
        <v>0</v>
      </c>
      <c r="H10" s="11">
        <f>委託外注費[[#This Row],[数量
(A)]]*委託外注費[[#This Row],[単価(B)
（税抜）]]</f>
        <v>0</v>
      </c>
      <c r="I10"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0" s="190"/>
      <c r="K10" s="190"/>
      <c r="L10" s="190"/>
      <c r="M10" s="190"/>
      <c r="N10" s="190"/>
      <c r="O10" s="190"/>
      <c r="P10" s="190"/>
      <c r="Q10" s="107"/>
    </row>
    <row r="11" spans="1:17" ht="33.6" customHeight="1" x14ac:dyDescent="0.45">
      <c r="A11" s="17" t="s">
        <v>97</v>
      </c>
      <c r="B11" s="7"/>
      <c r="C11" s="7"/>
      <c r="D11" s="8"/>
      <c r="E11" s="9"/>
      <c r="F11" s="10"/>
      <c r="G11" s="11">
        <f>ROUNDDOWN(委託外注費[[#This Row],[助成対象経費
(A)×(B)
（税抜）]]*1.1,0)</f>
        <v>0</v>
      </c>
      <c r="H11" s="11">
        <f>委託外注費[[#This Row],[数量
(A)]]*委託外注費[[#This Row],[単価(B)
（税抜）]]</f>
        <v>0</v>
      </c>
      <c r="I11"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1" s="190"/>
      <c r="K11" s="190"/>
      <c r="L11" s="190"/>
      <c r="M11" s="190"/>
      <c r="N11" s="190"/>
      <c r="O11" s="190"/>
      <c r="P11" s="190"/>
      <c r="Q11" s="107"/>
    </row>
    <row r="12" spans="1:17" ht="33.6" customHeight="1" x14ac:dyDescent="0.45">
      <c r="A12" s="17" t="s">
        <v>98</v>
      </c>
      <c r="B12" s="7"/>
      <c r="C12" s="7"/>
      <c r="D12" s="8"/>
      <c r="E12" s="9"/>
      <c r="F12" s="10"/>
      <c r="G12" s="11">
        <f>ROUNDDOWN(委託外注費[[#This Row],[助成対象経費
(A)×(B)
（税抜）]]*1.1,0)</f>
        <v>0</v>
      </c>
      <c r="H12" s="11">
        <f>委託外注費[[#This Row],[数量
(A)]]*委託外注費[[#This Row],[単価(B)
（税抜）]]</f>
        <v>0</v>
      </c>
      <c r="I12"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2" s="190"/>
      <c r="K12" s="190"/>
      <c r="L12" s="190"/>
      <c r="M12" s="190"/>
      <c r="N12" s="190"/>
      <c r="O12" s="190"/>
      <c r="P12" s="190"/>
      <c r="Q12" s="107"/>
    </row>
    <row r="13" spans="1:17" ht="33.6" customHeight="1" x14ac:dyDescent="0.45">
      <c r="A13" s="17" t="s">
        <v>99</v>
      </c>
      <c r="B13" s="7"/>
      <c r="C13" s="7"/>
      <c r="D13" s="8"/>
      <c r="E13" s="13"/>
      <c r="F13" s="10"/>
      <c r="G13" s="11">
        <f>ROUNDDOWN(委託外注費[[#This Row],[助成対象経費
(A)×(B)
（税抜）]]*1.1,0)</f>
        <v>0</v>
      </c>
      <c r="H13" s="11">
        <f>委託外注費[[#This Row],[数量
(A)]]*委託外注費[[#This Row],[単価(B)
（税抜）]]</f>
        <v>0</v>
      </c>
      <c r="I13"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3" s="190"/>
      <c r="K13" s="190"/>
      <c r="L13" s="190"/>
      <c r="M13" s="190"/>
      <c r="N13" s="190"/>
      <c r="O13" s="190"/>
      <c r="P13" s="190"/>
      <c r="Q13" s="107"/>
    </row>
    <row r="14" spans="1:17" ht="33.6" customHeight="1" x14ac:dyDescent="0.45">
      <c r="A14" s="17" t="s">
        <v>100</v>
      </c>
      <c r="B14" s="7"/>
      <c r="C14" s="7"/>
      <c r="D14" s="8"/>
      <c r="E14" s="13"/>
      <c r="F14" s="10"/>
      <c r="G14" s="11">
        <f>ROUNDDOWN(委託外注費[[#This Row],[助成対象経費
(A)×(B)
（税抜）]]*1.1,0)</f>
        <v>0</v>
      </c>
      <c r="H14" s="11">
        <f>委託外注費[[#This Row],[数量
(A)]]*委託外注費[[#This Row],[単価(B)
（税抜）]]</f>
        <v>0</v>
      </c>
      <c r="I14"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4" s="190"/>
      <c r="K14" s="190"/>
      <c r="L14" s="190"/>
      <c r="M14" s="190"/>
      <c r="N14" s="190"/>
      <c r="O14" s="190"/>
      <c r="P14" s="190"/>
      <c r="Q14" s="107"/>
    </row>
    <row r="15" spans="1:17" ht="33.6" customHeight="1" x14ac:dyDescent="0.45">
      <c r="A15" s="17" t="s">
        <v>101</v>
      </c>
      <c r="B15" s="7"/>
      <c r="C15" s="7"/>
      <c r="D15" s="8"/>
      <c r="E15" s="13"/>
      <c r="F15" s="10"/>
      <c r="G15" s="11">
        <f>ROUNDDOWN(委託外注費[[#This Row],[助成対象経費
(A)×(B)
（税抜）]]*1.1,0)</f>
        <v>0</v>
      </c>
      <c r="H15" s="11">
        <f>委託外注費[[#This Row],[数量
(A)]]*委託外注費[[#This Row],[単価(B)
（税抜）]]</f>
        <v>0</v>
      </c>
      <c r="I15"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5" s="190"/>
      <c r="K15" s="190"/>
      <c r="L15" s="190"/>
      <c r="M15" s="190"/>
      <c r="N15" s="190"/>
      <c r="O15" s="190"/>
      <c r="P15" s="190"/>
      <c r="Q15" s="107"/>
    </row>
    <row r="16" spans="1:17" ht="33.6" customHeight="1" x14ac:dyDescent="0.45">
      <c r="A16" s="17" t="s">
        <v>102</v>
      </c>
      <c r="B16" s="7"/>
      <c r="C16" s="7"/>
      <c r="D16" s="8"/>
      <c r="E16" s="9"/>
      <c r="F16" s="10"/>
      <c r="G16" s="11">
        <f>ROUNDDOWN(委託外注費[[#This Row],[助成対象経費
(A)×(B)
（税抜）]]*1.1,0)</f>
        <v>0</v>
      </c>
      <c r="H16" s="11">
        <f>委託外注費[[#This Row],[数量
(A)]]*委託外注費[[#This Row],[単価(B)
（税抜）]]</f>
        <v>0</v>
      </c>
      <c r="I16"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6" s="190"/>
      <c r="K16" s="190"/>
      <c r="L16" s="190"/>
      <c r="M16" s="190"/>
      <c r="N16" s="190"/>
      <c r="O16" s="190"/>
      <c r="P16" s="190"/>
      <c r="Q16" s="107"/>
    </row>
    <row r="17" spans="1:17" ht="33.6" customHeight="1" x14ac:dyDescent="0.45">
      <c r="A17" s="17" t="s">
        <v>103</v>
      </c>
      <c r="B17" s="7"/>
      <c r="C17" s="7"/>
      <c r="D17" s="8"/>
      <c r="E17" s="9"/>
      <c r="F17" s="10"/>
      <c r="G17" s="11">
        <f>ROUNDDOWN(委託外注費[[#This Row],[助成対象経費
(A)×(B)
（税抜）]]*1.1,0)</f>
        <v>0</v>
      </c>
      <c r="H17" s="11">
        <f>委託外注費[[#This Row],[数量
(A)]]*委託外注費[[#This Row],[単価(B)
（税抜）]]</f>
        <v>0</v>
      </c>
      <c r="I17"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7" s="190"/>
      <c r="K17" s="190"/>
      <c r="L17" s="190"/>
      <c r="M17" s="190"/>
      <c r="N17" s="190"/>
      <c r="O17" s="190"/>
      <c r="P17" s="190"/>
      <c r="Q17" s="107"/>
    </row>
    <row r="18" spans="1:17" ht="33.6" customHeight="1" x14ac:dyDescent="0.45">
      <c r="A18" s="17" t="s">
        <v>104</v>
      </c>
      <c r="B18" s="7"/>
      <c r="C18" s="7"/>
      <c r="D18" s="8"/>
      <c r="E18" s="9"/>
      <c r="F18" s="10"/>
      <c r="G18" s="11">
        <f>ROUNDDOWN(委託外注費[[#This Row],[助成対象経費
(A)×(B)
（税抜）]]*1.1,0)</f>
        <v>0</v>
      </c>
      <c r="H18" s="11">
        <f>委託外注費[[#This Row],[数量
(A)]]*委託外注費[[#This Row],[単価(B)
（税抜）]]</f>
        <v>0</v>
      </c>
      <c r="I18"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8" s="190"/>
      <c r="K18" s="190"/>
      <c r="L18" s="190"/>
      <c r="M18" s="190"/>
      <c r="N18" s="190"/>
      <c r="O18" s="190"/>
      <c r="P18" s="190"/>
      <c r="Q18" s="107"/>
    </row>
    <row r="19" spans="1:17" ht="33.6" customHeight="1" x14ac:dyDescent="0.45">
      <c r="A19" s="17" t="s">
        <v>105</v>
      </c>
      <c r="B19" s="7"/>
      <c r="C19" s="7"/>
      <c r="D19" s="8"/>
      <c r="E19" s="9"/>
      <c r="F19" s="10"/>
      <c r="G19" s="11">
        <f>ROUNDDOWN(委託外注費[[#This Row],[助成対象経費
(A)×(B)
（税抜）]]*1.1,0)</f>
        <v>0</v>
      </c>
      <c r="H19" s="11">
        <f>委託外注費[[#This Row],[数量
(A)]]*委託外注費[[#This Row],[単価(B)
（税抜）]]</f>
        <v>0</v>
      </c>
      <c r="I19"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9" s="190"/>
      <c r="K19" s="190"/>
      <c r="L19" s="190"/>
      <c r="M19" s="190"/>
      <c r="N19" s="190"/>
      <c r="O19" s="190"/>
      <c r="P19" s="190"/>
      <c r="Q19" s="107"/>
    </row>
    <row r="20" spans="1:17" ht="33.6" customHeight="1" x14ac:dyDescent="0.45">
      <c r="A20" s="18"/>
      <c r="B20" s="19"/>
      <c r="C20" s="19"/>
      <c r="D20" s="19"/>
      <c r="E20" s="19"/>
      <c r="F20" s="20" t="s">
        <v>39</v>
      </c>
      <c r="G20" s="110">
        <f>SUBTOTAL(109,委託外注費[助成事業に
要する経費
（税込）])</f>
        <v>0</v>
      </c>
      <c r="H20" s="110">
        <f>SUBTOTAL(109,委託外注費[助成対象経費
(A)×(B)
（税抜）])</f>
        <v>0</v>
      </c>
      <c r="I20" s="111"/>
      <c r="J20" s="115"/>
      <c r="K20" s="116"/>
      <c r="L20" s="116"/>
      <c r="M20" s="116"/>
      <c r="N20" s="116"/>
      <c r="O20" s="116"/>
      <c r="P20" s="116"/>
      <c r="Q20" s="116"/>
    </row>
    <row r="21" spans="1:17" x14ac:dyDescent="0.45">
      <c r="A21" s="4"/>
      <c r="B21" s="4"/>
      <c r="C21" s="4"/>
      <c r="D21" s="4"/>
      <c r="E21" s="4"/>
      <c r="F21" s="4"/>
      <c r="G21" s="4"/>
      <c r="H21" s="4"/>
      <c r="I21" s="5"/>
    </row>
  </sheetData>
  <mergeCells count="2">
    <mergeCell ref="D2:G2"/>
    <mergeCell ref="A3:H3"/>
  </mergeCells>
  <phoneticPr fontId="3"/>
  <conditionalFormatting sqref="B5:F19">
    <cfRule type="expression" dxfId="221" priority="1">
      <formula>AND(OR($B5&lt;&gt;"",$C5&lt;&gt;"",#REF!&lt;&gt;"",$D5&lt;&gt;"",$E5&lt;&gt;"",$F5&lt;&gt;""),B5="")</formula>
    </cfRule>
  </conditionalFormatting>
  <dataValidations count="3">
    <dataValidation allowBlank="1" showErrorMessage="1" sqref="C5:D19"/>
    <dataValidation type="custom" allowBlank="1" showInputMessage="1" showErrorMessage="1" sqref="I5:I19">
      <formula1>ISERROR(FIND(CHAR(10),I5))</formula1>
    </dataValidation>
    <dataValidation imeMode="halfAlpha" allowBlank="1" showInputMessage="1" showErrorMessage="1" sqref="F5:F19"/>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Q5:Q19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70" zoomScaleNormal="70" workbookViewId="0">
      <selection activeCell="Y21" sqref="Y21"/>
    </sheetView>
  </sheetViews>
  <sheetFormatPr defaultColWidth="8.796875" defaultRowHeight="18" x14ac:dyDescent="0.45"/>
  <cols>
    <col min="1" max="1" width="8.796875" style="1"/>
    <col min="2" max="2" width="16.296875" style="1" customWidth="1"/>
    <col min="3" max="4" width="13.5" style="1" customWidth="1"/>
    <col min="5" max="5" width="6.5" style="1" customWidth="1"/>
    <col min="6" max="6" width="5.19921875" style="1" customWidth="1"/>
    <col min="7" max="7" width="14.09765625" style="1" customWidth="1"/>
    <col min="8" max="9" width="16.59765625" style="1" customWidth="1"/>
    <col min="10" max="10" width="3.796875" style="1" hidden="1" customWidth="1"/>
    <col min="11" max="17" width="14.59765625" style="1" customWidth="1"/>
    <col min="18" max="18" width="14.796875" style="1" bestFit="1" customWidth="1"/>
    <col min="19" max="16384" width="8.796875" style="1"/>
  </cols>
  <sheetData>
    <row r="1" spans="1:18" ht="19.8" customHeight="1" x14ac:dyDescent="0.45">
      <c r="A1" s="21" t="s">
        <v>242</v>
      </c>
    </row>
    <row r="2" spans="1:18" ht="30" customHeight="1" x14ac:dyDescent="0.45">
      <c r="A2" s="104" t="s">
        <v>4</v>
      </c>
      <c r="E2" s="307" t="s">
        <v>240</v>
      </c>
      <c r="F2" s="307"/>
      <c r="G2" s="307"/>
      <c r="H2" s="307"/>
    </row>
    <row r="3" spans="1:18" x14ac:dyDescent="0.45">
      <c r="A3" s="309" t="s">
        <v>246</v>
      </c>
      <c r="B3" s="309"/>
      <c r="C3" s="309"/>
      <c r="D3" s="309"/>
      <c r="E3" s="309"/>
      <c r="F3" s="309"/>
      <c r="G3" s="309"/>
      <c r="H3" s="309"/>
      <c r="I3" s="309"/>
      <c r="J3" s="5"/>
      <c r="R3" s="6" t="s">
        <v>14</v>
      </c>
    </row>
    <row r="4" spans="1:18" s="104" customFormat="1" ht="48.6" x14ac:dyDescent="0.45">
      <c r="A4" s="15" t="s">
        <v>50</v>
      </c>
      <c r="B4" s="15" t="s">
        <v>51</v>
      </c>
      <c r="C4" s="15" t="s">
        <v>52</v>
      </c>
      <c r="D4" s="15" t="s">
        <v>53</v>
      </c>
      <c r="E4" s="15" t="s">
        <v>54</v>
      </c>
      <c r="F4" s="16" t="s">
        <v>55</v>
      </c>
      <c r="G4" s="15" t="s">
        <v>56</v>
      </c>
      <c r="H4" s="15" t="s">
        <v>57</v>
      </c>
      <c r="I4" s="15" t="s">
        <v>58</v>
      </c>
      <c r="J4" s="117" t="s">
        <v>48</v>
      </c>
      <c r="K4" s="58" t="s">
        <v>227</v>
      </c>
      <c r="L4" s="58" t="s">
        <v>228</v>
      </c>
      <c r="M4" s="58" t="s">
        <v>229</v>
      </c>
      <c r="N4" s="58" t="s">
        <v>230</v>
      </c>
      <c r="O4" s="58" t="s">
        <v>231</v>
      </c>
      <c r="P4" s="58" t="s">
        <v>232</v>
      </c>
      <c r="Q4" s="58" t="s">
        <v>233</v>
      </c>
      <c r="R4" s="58" t="s">
        <v>260</v>
      </c>
    </row>
    <row r="5" spans="1:18" ht="32.549999999999997" customHeight="1" x14ac:dyDescent="0.45">
      <c r="A5" s="17">
        <f>ROW()-ROW(原材料・副資材費[[#Headers],[番　号]])</f>
        <v>1</v>
      </c>
      <c r="B5" s="7"/>
      <c r="C5" s="7"/>
      <c r="D5" s="7"/>
      <c r="E5" s="8"/>
      <c r="F5" s="9"/>
      <c r="G5" s="10"/>
      <c r="H5" s="11">
        <f>ROUNDDOWN(原材料・副資材費[[#This Row],[助成対象経費
(A)×(B)
（税抜）]]*1.1,0)</f>
        <v>0</v>
      </c>
      <c r="I5" s="11">
        <f>原材料・副資材費[[#This Row],[数量
(A)]]*原材料・副資材費[[#This Row],[単価(B)
（税抜）]]</f>
        <v>0</v>
      </c>
      <c r="J5"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5" s="190"/>
      <c r="L5" s="190"/>
      <c r="M5" s="190"/>
      <c r="N5" s="190"/>
      <c r="O5" s="190"/>
      <c r="P5" s="190"/>
      <c r="Q5" s="190"/>
      <c r="R5" s="107"/>
    </row>
    <row r="6" spans="1:18" ht="32.549999999999997" customHeight="1" x14ac:dyDescent="0.45">
      <c r="A6" s="17">
        <f>ROW()-ROW(原材料・副資材費[[#Headers],[番　号]])</f>
        <v>2</v>
      </c>
      <c r="B6" s="7"/>
      <c r="C6" s="7"/>
      <c r="D6" s="7"/>
      <c r="E6" s="8"/>
      <c r="F6" s="9"/>
      <c r="G6" s="10"/>
      <c r="H6" s="11">
        <f>ROUNDDOWN(原材料・副資材費[[#This Row],[助成対象経費
(A)×(B)
（税抜）]]*1.1,0)</f>
        <v>0</v>
      </c>
      <c r="I6" s="11">
        <f>原材料・副資材費[[#This Row],[数量
(A)]]*原材料・副資材費[[#This Row],[単価(B)
（税抜）]]</f>
        <v>0</v>
      </c>
      <c r="J6"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6" s="190"/>
      <c r="L6" s="190"/>
      <c r="M6" s="190"/>
      <c r="N6" s="190"/>
      <c r="O6" s="190"/>
      <c r="P6" s="190"/>
      <c r="Q6" s="190"/>
      <c r="R6" s="107"/>
    </row>
    <row r="7" spans="1:18" ht="32.549999999999997" customHeight="1" x14ac:dyDescent="0.45">
      <c r="A7" s="17">
        <f>ROW()-ROW(原材料・副資材費[[#Headers],[番　号]])</f>
        <v>3</v>
      </c>
      <c r="B7" s="7"/>
      <c r="C7" s="7"/>
      <c r="D7" s="7"/>
      <c r="E7" s="8"/>
      <c r="F7" s="9"/>
      <c r="G7" s="10"/>
      <c r="H7" s="11">
        <f>ROUNDDOWN(原材料・副資材費[[#This Row],[助成対象経費
(A)×(B)
（税抜）]]*1.1,0)</f>
        <v>0</v>
      </c>
      <c r="I7" s="11">
        <f>原材料・副資材費[[#This Row],[数量
(A)]]*原材料・副資材費[[#This Row],[単価(B)
（税抜）]]</f>
        <v>0</v>
      </c>
      <c r="J7"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7" s="190"/>
      <c r="L7" s="190"/>
      <c r="M7" s="190"/>
      <c r="N7" s="190"/>
      <c r="O7" s="190"/>
      <c r="P7" s="190"/>
      <c r="Q7" s="190"/>
      <c r="R7" s="107"/>
    </row>
    <row r="8" spans="1:18" ht="32.549999999999997" customHeight="1" x14ac:dyDescent="0.45">
      <c r="A8" s="17">
        <f>ROW()-ROW(原材料・副資材費[[#Headers],[番　号]])</f>
        <v>4</v>
      </c>
      <c r="B8" s="7"/>
      <c r="C8" s="7"/>
      <c r="D8" s="7"/>
      <c r="E8" s="8"/>
      <c r="F8" s="9"/>
      <c r="G8" s="10"/>
      <c r="H8" s="11">
        <f>ROUNDDOWN(原材料・副資材費[[#This Row],[助成対象経費
(A)×(B)
（税抜）]]*1.1,0)</f>
        <v>0</v>
      </c>
      <c r="I8" s="11">
        <f>原材料・副資材費[[#This Row],[数量
(A)]]*原材料・副資材費[[#This Row],[単価(B)
（税抜）]]</f>
        <v>0</v>
      </c>
      <c r="J8"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8" s="190"/>
      <c r="L8" s="190"/>
      <c r="M8" s="190"/>
      <c r="N8" s="190"/>
      <c r="O8" s="190"/>
      <c r="P8" s="190"/>
      <c r="Q8" s="190"/>
      <c r="R8" s="107"/>
    </row>
    <row r="9" spans="1:18" ht="32.549999999999997" customHeight="1" x14ac:dyDescent="0.45">
      <c r="A9" s="17">
        <f>ROW()-ROW(原材料・副資材費[[#Headers],[番　号]])</f>
        <v>5</v>
      </c>
      <c r="B9" s="7"/>
      <c r="C9" s="7"/>
      <c r="D9" s="7"/>
      <c r="E9" s="8"/>
      <c r="F9" s="9"/>
      <c r="G9" s="10"/>
      <c r="H9" s="11">
        <f>ROUNDDOWN(原材料・副資材費[[#This Row],[助成対象経費
(A)×(B)
（税抜）]]*1.1,0)</f>
        <v>0</v>
      </c>
      <c r="I9" s="11">
        <f>原材料・副資材費[[#This Row],[数量
(A)]]*原材料・副資材費[[#This Row],[単価(B)
（税抜）]]</f>
        <v>0</v>
      </c>
      <c r="J9"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9" s="190"/>
      <c r="L9" s="190"/>
      <c r="M9" s="190"/>
      <c r="N9" s="190"/>
      <c r="O9" s="190"/>
      <c r="P9" s="190"/>
      <c r="Q9" s="190"/>
      <c r="R9" s="107"/>
    </row>
    <row r="10" spans="1:18" ht="32.549999999999997" customHeight="1" x14ac:dyDescent="0.45">
      <c r="A10" s="17">
        <f>ROW()-ROW(原材料・副資材費[[#Headers],[番　号]])</f>
        <v>6</v>
      </c>
      <c r="B10" s="7"/>
      <c r="C10" s="7"/>
      <c r="D10" s="7"/>
      <c r="E10" s="8"/>
      <c r="F10" s="9"/>
      <c r="G10" s="10"/>
      <c r="H10" s="11">
        <f>ROUNDDOWN(原材料・副資材費[[#This Row],[助成対象経費
(A)×(B)
（税抜）]]*1.1,0)</f>
        <v>0</v>
      </c>
      <c r="I10" s="11">
        <f>原材料・副資材費[[#This Row],[数量
(A)]]*原材料・副資材費[[#This Row],[単価(B)
（税抜）]]</f>
        <v>0</v>
      </c>
      <c r="J10"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0" s="190"/>
      <c r="L10" s="190"/>
      <c r="M10" s="190"/>
      <c r="N10" s="190"/>
      <c r="O10" s="190"/>
      <c r="P10" s="190"/>
      <c r="Q10" s="190"/>
      <c r="R10" s="107"/>
    </row>
    <row r="11" spans="1:18" ht="32.549999999999997" customHeight="1" x14ac:dyDescent="0.45">
      <c r="A11" s="17">
        <f>ROW()-ROW(原材料・副資材費[[#Headers],[番　号]])</f>
        <v>7</v>
      </c>
      <c r="B11" s="7"/>
      <c r="C11" s="7"/>
      <c r="D11" s="7"/>
      <c r="E11" s="8"/>
      <c r="F11" s="9"/>
      <c r="G11" s="10"/>
      <c r="H11" s="11">
        <f>ROUNDDOWN(原材料・副資材費[[#This Row],[助成対象経費
(A)×(B)
（税抜）]]*1.1,0)</f>
        <v>0</v>
      </c>
      <c r="I11" s="11">
        <f>原材料・副資材費[[#This Row],[数量
(A)]]*原材料・副資材費[[#This Row],[単価(B)
（税抜）]]</f>
        <v>0</v>
      </c>
      <c r="J11"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1" s="190"/>
      <c r="L11" s="190"/>
      <c r="M11" s="190"/>
      <c r="N11" s="190"/>
      <c r="O11" s="190"/>
      <c r="P11" s="190"/>
      <c r="Q11" s="190"/>
      <c r="R11" s="107"/>
    </row>
    <row r="12" spans="1:18" ht="32.549999999999997" customHeight="1" x14ac:dyDescent="0.45">
      <c r="A12" s="17">
        <f>ROW()-ROW(原材料・副資材費[[#Headers],[番　号]])</f>
        <v>8</v>
      </c>
      <c r="B12" s="7"/>
      <c r="C12" s="7"/>
      <c r="D12" s="7"/>
      <c r="E12" s="8"/>
      <c r="F12" s="9"/>
      <c r="G12" s="10"/>
      <c r="H12" s="11">
        <f>ROUNDDOWN(原材料・副資材費[[#This Row],[助成対象経費
(A)×(B)
（税抜）]]*1.1,0)</f>
        <v>0</v>
      </c>
      <c r="I12" s="11">
        <f>原材料・副資材費[[#This Row],[数量
(A)]]*原材料・副資材費[[#This Row],[単価(B)
（税抜）]]</f>
        <v>0</v>
      </c>
      <c r="J12"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2" s="190"/>
      <c r="L12" s="190"/>
      <c r="M12" s="190"/>
      <c r="N12" s="190"/>
      <c r="O12" s="190"/>
      <c r="P12" s="190"/>
      <c r="Q12" s="190"/>
      <c r="R12" s="107"/>
    </row>
    <row r="13" spans="1:18" ht="32.549999999999997" customHeight="1" x14ac:dyDescent="0.45">
      <c r="A13" s="193">
        <f>ROW()-ROW(原材料・副資材費[[#Headers],[番　号]])</f>
        <v>9</v>
      </c>
      <c r="B13" s="7"/>
      <c r="C13" s="7"/>
      <c r="D13" s="7"/>
      <c r="E13" s="8"/>
      <c r="F13" s="13"/>
      <c r="G13" s="10"/>
      <c r="H13" s="11">
        <f>ROUNDDOWN(原材料・副資材費[[#This Row],[助成対象経費
(A)×(B)
（税抜）]]*1.1,0)</f>
        <v>0</v>
      </c>
      <c r="I13" s="11">
        <f>原材料・副資材費[[#This Row],[数量
(A)]]*原材料・副資材費[[#This Row],[単価(B)
（税抜）]]</f>
        <v>0</v>
      </c>
      <c r="J13"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3" s="190"/>
      <c r="L13" s="190"/>
      <c r="M13" s="190"/>
      <c r="N13" s="190"/>
      <c r="O13" s="190"/>
      <c r="P13" s="190"/>
      <c r="Q13" s="190"/>
      <c r="R13" s="107"/>
    </row>
    <row r="14" spans="1:18" ht="32.549999999999997" customHeight="1" x14ac:dyDescent="0.45">
      <c r="A14" s="193">
        <f>ROW()-ROW(原材料・副資材費[[#Headers],[番　号]])</f>
        <v>10</v>
      </c>
      <c r="B14" s="7"/>
      <c r="C14" s="7"/>
      <c r="D14" s="7"/>
      <c r="E14" s="8"/>
      <c r="F14" s="13"/>
      <c r="G14" s="10"/>
      <c r="H14" s="11">
        <f>ROUNDDOWN(原材料・副資材費[[#This Row],[助成対象経費
(A)×(B)
（税抜）]]*1.1,0)</f>
        <v>0</v>
      </c>
      <c r="I14" s="11">
        <f>原材料・副資材費[[#This Row],[数量
(A)]]*原材料・副資材費[[#This Row],[単価(B)
（税抜）]]</f>
        <v>0</v>
      </c>
      <c r="J14"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4" s="190"/>
      <c r="L14" s="190"/>
      <c r="M14" s="190"/>
      <c r="N14" s="190"/>
      <c r="O14" s="190"/>
      <c r="P14" s="190"/>
      <c r="Q14" s="190"/>
      <c r="R14" s="107"/>
    </row>
    <row r="15" spans="1:18" ht="32.549999999999997" customHeight="1" x14ac:dyDescent="0.45">
      <c r="A15" s="193">
        <f>ROW()-ROW(原材料・副資材費[[#Headers],[番　号]])</f>
        <v>11</v>
      </c>
      <c r="B15" s="7"/>
      <c r="C15" s="7"/>
      <c r="D15" s="7"/>
      <c r="E15" s="8"/>
      <c r="F15" s="13"/>
      <c r="G15" s="10"/>
      <c r="H15" s="11">
        <f>ROUNDDOWN(原材料・副資材費[[#This Row],[助成対象経費
(A)×(B)
（税抜）]]*1.1,0)</f>
        <v>0</v>
      </c>
      <c r="I15" s="11">
        <f>原材料・副資材費[[#This Row],[数量
(A)]]*原材料・副資材費[[#This Row],[単価(B)
（税抜）]]</f>
        <v>0</v>
      </c>
      <c r="J15"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5" s="190"/>
      <c r="L15" s="190"/>
      <c r="M15" s="190"/>
      <c r="N15" s="190"/>
      <c r="O15" s="190"/>
      <c r="P15" s="190"/>
      <c r="Q15" s="190"/>
      <c r="R15" s="107"/>
    </row>
    <row r="16" spans="1:18" ht="32.549999999999997" customHeight="1" x14ac:dyDescent="0.45">
      <c r="A16" s="17">
        <f>ROW()-ROW(原材料・副資材費[[#Headers],[番　号]])</f>
        <v>12</v>
      </c>
      <c r="B16" s="7"/>
      <c r="C16" s="7"/>
      <c r="D16" s="7"/>
      <c r="E16" s="8"/>
      <c r="F16" s="9"/>
      <c r="G16" s="10"/>
      <c r="H16" s="11">
        <f>ROUNDDOWN(原材料・副資材費[[#This Row],[助成対象経費
(A)×(B)
（税抜）]]*1.1,0)</f>
        <v>0</v>
      </c>
      <c r="I16" s="11">
        <f>原材料・副資材費[[#This Row],[数量
(A)]]*原材料・副資材費[[#This Row],[単価(B)
（税抜）]]</f>
        <v>0</v>
      </c>
      <c r="J16"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6" s="190"/>
      <c r="L16" s="190"/>
      <c r="M16" s="190"/>
      <c r="N16" s="190"/>
      <c r="O16" s="190"/>
      <c r="P16" s="190"/>
      <c r="Q16" s="190"/>
      <c r="R16" s="107"/>
    </row>
    <row r="17" spans="1:18" ht="32.549999999999997" customHeight="1" x14ac:dyDescent="0.45">
      <c r="A17" s="17">
        <f>ROW()-ROW(原材料・副資材費[[#Headers],[番　号]])</f>
        <v>13</v>
      </c>
      <c r="B17" s="7"/>
      <c r="C17" s="7"/>
      <c r="D17" s="7"/>
      <c r="E17" s="8"/>
      <c r="F17" s="9"/>
      <c r="G17" s="10"/>
      <c r="H17" s="11">
        <f>ROUNDDOWN(原材料・副資材費[[#This Row],[助成対象経費
(A)×(B)
（税抜）]]*1.1,0)</f>
        <v>0</v>
      </c>
      <c r="I17" s="11">
        <f>原材料・副資材費[[#This Row],[数量
(A)]]*原材料・副資材費[[#This Row],[単価(B)
（税抜）]]</f>
        <v>0</v>
      </c>
      <c r="J17"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7" s="190"/>
      <c r="L17" s="190"/>
      <c r="M17" s="190"/>
      <c r="N17" s="190"/>
      <c r="O17" s="190"/>
      <c r="P17" s="190"/>
      <c r="Q17" s="190"/>
      <c r="R17" s="107"/>
    </row>
    <row r="18" spans="1:18" ht="32.549999999999997" customHeight="1" x14ac:dyDescent="0.45">
      <c r="A18" s="17">
        <f>ROW()-ROW(原材料・副資材費[[#Headers],[番　号]])</f>
        <v>14</v>
      </c>
      <c r="B18" s="7"/>
      <c r="C18" s="7"/>
      <c r="D18" s="7"/>
      <c r="E18" s="8"/>
      <c r="F18" s="9"/>
      <c r="G18" s="10"/>
      <c r="H18" s="11">
        <f>ROUNDDOWN(原材料・副資材費[[#This Row],[助成対象経費
(A)×(B)
（税抜）]]*1.1,0)</f>
        <v>0</v>
      </c>
      <c r="I18" s="11">
        <f>原材料・副資材費[[#This Row],[数量
(A)]]*原材料・副資材費[[#This Row],[単価(B)
（税抜）]]</f>
        <v>0</v>
      </c>
      <c r="J18"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8" s="190"/>
      <c r="L18" s="190"/>
      <c r="M18" s="190"/>
      <c r="N18" s="190"/>
      <c r="O18" s="190"/>
      <c r="P18" s="190"/>
      <c r="Q18" s="190"/>
      <c r="R18" s="107"/>
    </row>
    <row r="19" spans="1:18" ht="32.549999999999997" customHeight="1" x14ac:dyDescent="0.45">
      <c r="A19" s="17">
        <f>ROW()-ROW(原材料・副資材費[[#Headers],[番　号]])</f>
        <v>15</v>
      </c>
      <c r="B19" s="7"/>
      <c r="C19" s="7"/>
      <c r="D19" s="7"/>
      <c r="E19" s="8"/>
      <c r="F19" s="9"/>
      <c r="G19" s="10"/>
      <c r="H19" s="11">
        <f>ROUNDDOWN(原材料・副資材費[[#This Row],[助成対象経費
(A)×(B)
（税抜）]]*1.1,0)</f>
        <v>0</v>
      </c>
      <c r="I19" s="11">
        <f>原材料・副資材費[[#This Row],[数量
(A)]]*原材料・副資材費[[#This Row],[単価(B)
（税抜）]]</f>
        <v>0</v>
      </c>
      <c r="J19"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9" s="190"/>
      <c r="L19" s="190"/>
      <c r="M19" s="190"/>
      <c r="N19" s="190"/>
      <c r="O19" s="190"/>
      <c r="P19" s="190"/>
      <c r="Q19" s="190"/>
      <c r="R19" s="107"/>
    </row>
    <row r="20" spans="1:18" ht="44.1" customHeight="1" x14ac:dyDescent="0.45">
      <c r="A20" s="18"/>
      <c r="B20" s="19"/>
      <c r="C20" s="19"/>
      <c r="D20" s="19"/>
      <c r="E20" s="19"/>
      <c r="F20" s="19"/>
      <c r="G20" s="20" t="s">
        <v>40</v>
      </c>
      <c r="H20" s="133">
        <f>SUBTOTAL(109,原材料・副資材費[助成事業に
要する経費
（税込）])</f>
        <v>0</v>
      </c>
      <c r="I20" s="133">
        <f>SUBTOTAL(109,原材料・副資材費[助成対象経費
(A)×(B)
（税抜）])</f>
        <v>0</v>
      </c>
      <c r="J20" s="14"/>
      <c r="K20" s="115"/>
      <c r="L20" s="116"/>
      <c r="M20" s="116"/>
      <c r="N20" s="116"/>
      <c r="O20" s="116"/>
      <c r="P20" s="116"/>
      <c r="Q20" s="116"/>
      <c r="R20" s="116"/>
    </row>
  </sheetData>
  <mergeCells count="2">
    <mergeCell ref="E2:H2"/>
    <mergeCell ref="A3:I3"/>
  </mergeCells>
  <phoneticPr fontId="3"/>
  <dataValidations count="6">
    <dataValidation allowBlank="1" showInputMessage="1" showErrorMessage="1" promptTitle="購入予定品名を記載してください" prompt="製品・サービスの開発・改良に直接使用し、消費される原材料、副資材、部品等の購入に要する経費が対象です" sqref="B5:B19"/>
    <dataValidation imeMode="halfAlpha" allowBlank="1" showInputMessage="1" showErrorMessage="1" promptTitle="必要最小限の数量が対象となります" prompt="助成事業での使いきりが原則で、未使用残存品は対象外となります" sqref="E5:E19"/>
    <dataValidation type="custom" allowBlank="1" showInputMessage="1" showErrorMessage="1" sqref="J5:J19">
      <formula1>ISERROR(FIND(CHAR(10),J5))</formula1>
    </dataValidation>
    <dataValidation imeMode="halfAlpha" allowBlank="1" showInputMessage="1" showErrorMessage="1" sqref="G5:G19"/>
    <dataValidation allowBlank="1" showInputMessage="1" showErrorMessage="1" prompt="大きさ、材質、規格等を記入してください" sqref="C5:C19"/>
    <dataValidation allowBlank="1" showInputMessage="1" showErrorMessage="1" prompt="例１：○○部に組込_x000a_例２：△△試作に使用_x000a_" sqref="D5:D19"/>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R5:R19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表紙</vt:lpstr>
      <vt:lpstr>別紙1</vt:lpstr>
      <vt:lpstr>別紙2</vt:lpstr>
      <vt:lpstr>別紙3-1_支払総括表</vt:lpstr>
      <vt:lpstr>別紙3-2明細（仮説検証費）</vt:lpstr>
      <vt:lpstr>別紙3-2明細（設備等導入費）</vt:lpstr>
      <vt:lpstr>別紙3-2明細（ﾃｽﾄﾏｰｹﾃｨﾝｸﾞ費）</vt:lpstr>
      <vt:lpstr>別紙3-2明細（委託外注費）</vt:lpstr>
      <vt:lpstr>別紙3-2明細（原材料・副資材費）</vt:lpstr>
      <vt:lpstr>別紙3-2明細（展示会等参加費）</vt:lpstr>
      <vt:lpstr>別紙3-2明細（広告費）</vt:lpstr>
      <vt:lpstr>別紙3-2明細（ECｻｲﾄ出店）</vt:lpstr>
      <vt:lpstr>別紙3-2明細（直接人件費）</vt:lpstr>
      <vt:lpstr>人件費単価表</vt:lpstr>
      <vt:lpstr>表紙!Print_Area</vt:lpstr>
      <vt:lpstr>別紙1!Print_Area</vt:lpstr>
      <vt:lpstr>'別紙3-1_支払総括表'!Print_Area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大山 祥子</dc:creator>
  <cp:lastModifiedBy>岸本 悠吾</cp:lastModifiedBy>
  <cp:lastPrinted>2025-04-10T10:16:29Z</cp:lastPrinted>
  <dcterms:created xsi:type="dcterms:W3CDTF">2025-02-03T07:55:21Z</dcterms:created>
  <dcterms:modified xsi:type="dcterms:W3CDTF">2025-05-14T04:21:43Z</dcterms:modified>
</cp:coreProperties>
</file>