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tables/table19.xml" ContentType="application/vnd.openxmlformats-officedocument.spreadsheetml.table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tables/table20.xml" ContentType="application/vnd.openxmlformats-officedocument.spreadsheetml.table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tables/table21.xml" ContentType="application/vnd.openxmlformats-officedocument.spreadsheetml.table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tables/table22.xml" ContentType="application/vnd.openxmlformats-officedocument.spreadsheetml.table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tables/table23.xml" ContentType="application/vnd.openxmlformats-officedocument.spreadsheetml.table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tables/table24.xml" ContentType="application/vnd.openxmlformats-officedocument.spreadsheetml.table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24226"/>
  <bookViews>
    <workbookView xWindow="11220" yWindow="-12" windowWidth="10800" windowHeight="10080" tabRatio="939"/>
  </bookViews>
  <sheets>
    <sheet name="算定表" sheetId="12" r:id="rId1"/>
    <sheet name="【記入例】算定表" sheetId="96" r:id="rId2"/>
    <sheet name="【記入例】個別明細表" sheetId="97" r:id="rId3"/>
    <sheet name="R7年4月" sheetId="20" r:id="rId4"/>
    <sheet name="R7年5月" sheetId="78" r:id="rId5"/>
    <sheet name="R7年6月" sheetId="79" r:id="rId6"/>
    <sheet name="R7年7月" sheetId="80" r:id="rId7"/>
    <sheet name="R7年8月" sheetId="81" r:id="rId8"/>
    <sheet name="R7年9月" sheetId="82" r:id="rId9"/>
    <sheet name="R7年10月" sheetId="83" r:id="rId10"/>
    <sheet name="R7年11月" sheetId="84" r:id="rId11"/>
    <sheet name="R7年12月" sheetId="85" r:id="rId12"/>
    <sheet name="R8年1月" sheetId="86" r:id="rId13"/>
    <sheet name="R8年2月" sheetId="87" r:id="rId14"/>
    <sheet name="R8年3月" sheetId="88" r:id="rId15"/>
    <sheet name="R8年4月" sheetId="89" r:id="rId16"/>
    <sheet name="R8年5月" sheetId="90" r:id="rId17"/>
    <sheet name="R8年6月" sheetId="91" r:id="rId18"/>
    <sheet name="R8年7月" sheetId="92" r:id="rId19"/>
    <sheet name="R8年8月" sheetId="93" r:id="rId20"/>
    <sheet name="R8年9月" sheetId="94" r:id="rId21"/>
    <sheet name="R8年10月" sheetId="95" r:id="rId22"/>
  </sheets>
  <definedNames>
    <definedName name="_xlnm.Print_Area" localSheetId="2">【記入例】個別明細表!$A$1:$H$31</definedName>
    <definedName name="_xlnm.Print_Area" localSheetId="9">'R7年10月'!$A$1:$H$31</definedName>
    <definedName name="_xlnm.Print_Area" localSheetId="10">'R7年11月'!$A$1:$H$31</definedName>
    <definedName name="_xlnm.Print_Area" localSheetId="11">'R7年12月'!$A$1:$H$31</definedName>
    <definedName name="_xlnm.Print_Area" localSheetId="3">'R7年4月'!$A$1:$H$31</definedName>
    <definedName name="_xlnm.Print_Area" localSheetId="4">'R7年5月'!$A$1:$H$31</definedName>
    <definedName name="_xlnm.Print_Area" localSheetId="5">'R7年6月'!$A$1:$H$31</definedName>
    <definedName name="_xlnm.Print_Area" localSheetId="6">'R7年7月'!$A$1:$H$31</definedName>
    <definedName name="_xlnm.Print_Area" localSheetId="7">'R7年8月'!$A$1:$H$31</definedName>
    <definedName name="_xlnm.Print_Area" localSheetId="8">'R7年9月'!$A$1:$H$31</definedName>
    <definedName name="_xlnm.Print_Area" localSheetId="21">'R8年10月'!$A$1:$H$31</definedName>
    <definedName name="_xlnm.Print_Area" localSheetId="12">'R8年1月'!$A$1:$H$31</definedName>
    <definedName name="_xlnm.Print_Area" localSheetId="13">'R8年2月'!$A$1:$H$31</definedName>
    <definedName name="_xlnm.Print_Area" localSheetId="14">'R8年3月'!$A$1:$H$31</definedName>
    <definedName name="_xlnm.Print_Area" localSheetId="15">'R8年4月'!$A$1:$H$31</definedName>
    <definedName name="_xlnm.Print_Area" localSheetId="16">'R8年5月'!$A$1:$H$31</definedName>
    <definedName name="_xlnm.Print_Area" localSheetId="17">'R8年6月'!$A$1:$H$31</definedName>
    <definedName name="_xlnm.Print_Area" localSheetId="18">'R8年7月'!$A$1:$H$31</definedName>
    <definedName name="_xlnm.Print_Area" localSheetId="19">'R8年8月'!$A$1:$H$31</definedName>
    <definedName name="_xlnm.Print_Area" localSheetId="20">'R8年9月'!$A$1:$H$31</definedName>
    <definedName name="_xlnm.Print_Area" localSheetId="0">算定表!$A$1:$F$27</definedName>
    <definedName name="_xlnm.Print_Titles" localSheetId="0">算定表!$3:$5</definedName>
  </definedNames>
  <calcPr calcId="162913"/>
</workbook>
</file>

<file path=xl/calcChain.xml><?xml version="1.0" encoding="utf-8"?>
<calcChain xmlns="http://schemas.openxmlformats.org/spreadsheetml/2006/main">
  <c r="D25" i="12" l="1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30" i="80"/>
  <c r="B9" i="81" l="1"/>
  <c r="B10" i="81"/>
  <c r="B11" i="81"/>
  <c r="B12" i="81"/>
  <c r="B13" i="81"/>
  <c r="B14" i="81"/>
  <c r="B15" i="81"/>
  <c r="B16" i="81"/>
  <c r="B17" i="81"/>
  <c r="B18" i="81"/>
  <c r="B19" i="81"/>
  <c r="B20" i="81"/>
  <c r="B21" i="81"/>
  <c r="B22" i="81"/>
  <c r="B23" i="81"/>
  <c r="B24" i="81"/>
  <c r="B25" i="81"/>
  <c r="B26" i="81"/>
  <c r="B27" i="81"/>
  <c r="B28" i="81"/>
  <c r="B29" i="81"/>
  <c r="B30" i="81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9" i="83"/>
  <c r="B10" i="83"/>
  <c r="B11" i="83"/>
  <c r="B12" i="83"/>
  <c r="B13" i="83"/>
  <c r="B14" i="83"/>
  <c r="B15" i="83"/>
  <c r="B16" i="83"/>
  <c r="B17" i="83"/>
  <c r="B18" i="83"/>
  <c r="B19" i="83"/>
  <c r="B20" i="83"/>
  <c r="B21" i="83"/>
  <c r="B22" i="83"/>
  <c r="B23" i="83"/>
  <c r="B24" i="83"/>
  <c r="B25" i="83"/>
  <c r="B26" i="83"/>
  <c r="B27" i="83"/>
  <c r="B28" i="83"/>
  <c r="B29" i="83"/>
  <c r="B30" i="83"/>
  <c r="B9" i="84"/>
  <c r="B10" i="84"/>
  <c r="B11" i="84"/>
  <c r="B12" i="84"/>
  <c r="B13" i="84"/>
  <c r="B14" i="84"/>
  <c r="B15" i="84"/>
  <c r="B16" i="84"/>
  <c r="B17" i="84"/>
  <c r="B18" i="84"/>
  <c r="B19" i="84"/>
  <c r="B20" i="84"/>
  <c r="B21" i="84"/>
  <c r="B22" i="84"/>
  <c r="B23" i="84"/>
  <c r="B24" i="84"/>
  <c r="B25" i="84"/>
  <c r="B26" i="84"/>
  <c r="B27" i="84"/>
  <c r="B28" i="84"/>
  <c r="B29" i="84"/>
  <c r="B30" i="84"/>
  <c r="B30" i="85"/>
  <c r="B9" i="85"/>
  <c r="B10" i="85"/>
  <c r="B11" i="85"/>
  <c r="B12" i="85"/>
  <c r="B13" i="85"/>
  <c r="B14" i="85"/>
  <c r="B15" i="85"/>
  <c r="B16" i="85"/>
  <c r="B17" i="85"/>
  <c r="B18" i="85"/>
  <c r="B19" i="85"/>
  <c r="B20" i="85"/>
  <c r="B21" i="85"/>
  <c r="B22" i="85"/>
  <c r="B23" i="85"/>
  <c r="B24" i="85"/>
  <c r="B25" i="85"/>
  <c r="B26" i="85"/>
  <c r="B27" i="85"/>
  <c r="B28" i="85"/>
  <c r="B29" i="85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9" i="88"/>
  <c r="B10" i="88"/>
  <c r="B11" i="88"/>
  <c r="B12" i="88"/>
  <c r="B13" i="88"/>
  <c r="B14" i="88"/>
  <c r="B15" i="88"/>
  <c r="B16" i="88"/>
  <c r="B17" i="88"/>
  <c r="B18" i="88"/>
  <c r="B19" i="88"/>
  <c r="B20" i="88"/>
  <c r="B21" i="88"/>
  <c r="B22" i="88"/>
  <c r="B23" i="88"/>
  <c r="B24" i="88"/>
  <c r="B25" i="88"/>
  <c r="B26" i="88"/>
  <c r="B27" i="88"/>
  <c r="B28" i="88"/>
  <c r="B29" i="88"/>
  <c r="B30" i="88"/>
  <c r="B9" i="89"/>
  <c r="B10" i="89"/>
  <c r="B11" i="89"/>
  <c r="B12" i="89"/>
  <c r="B13" i="89"/>
  <c r="B14" i="89"/>
  <c r="B15" i="89"/>
  <c r="B16" i="89"/>
  <c r="B17" i="89"/>
  <c r="B18" i="89"/>
  <c r="B19" i="89"/>
  <c r="B20" i="89"/>
  <c r="B21" i="89"/>
  <c r="B22" i="89"/>
  <c r="B23" i="89"/>
  <c r="B24" i="89"/>
  <c r="B25" i="89"/>
  <c r="B26" i="89"/>
  <c r="B27" i="89"/>
  <c r="B28" i="89"/>
  <c r="B29" i="89"/>
  <c r="B30" i="89"/>
  <c r="B9" i="90"/>
  <c r="B10" i="90"/>
  <c r="B11" i="90"/>
  <c r="B12" i="90"/>
  <c r="B13" i="90"/>
  <c r="B14" i="90"/>
  <c r="B15" i="90"/>
  <c r="B16" i="90"/>
  <c r="B17" i="90"/>
  <c r="B18" i="90"/>
  <c r="B19" i="90"/>
  <c r="B20" i="90"/>
  <c r="B21" i="90"/>
  <c r="B22" i="90"/>
  <c r="B23" i="90"/>
  <c r="B24" i="90"/>
  <c r="B25" i="90"/>
  <c r="B26" i="90"/>
  <c r="B27" i="90"/>
  <c r="B28" i="90"/>
  <c r="B29" i="90"/>
  <c r="B30" i="90"/>
  <c r="B9" i="91"/>
  <c r="B10" i="91"/>
  <c r="B11" i="91"/>
  <c r="B12" i="91"/>
  <c r="B13" i="91"/>
  <c r="B14" i="91"/>
  <c r="B15" i="91"/>
  <c r="B16" i="91"/>
  <c r="B17" i="91"/>
  <c r="B18" i="91"/>
  <c r="B19" i="91"/>
  <c r="B20" i="91"/>
  <c r="B21" i="91"/>
  <c r="B22" i="91"/>
  <c r="B23" i="91"/>
  <c r="B24" i="91"/>
  <c r="B25" i="91"/>
  <c r="B26" i="91"/>
  <c r="B27" i="91"/>
  <c r="B28" i="91"/>
  <c r="B29" i="91"/>
  <c r="B30" i="91"/>
  <c r="B9" i="92"/>
  <c r="B10" i="92"/>
  <c r="B11" i="92"/>
  <c r="B12" i="92"/>
  <c r="B13" i="92"/>
  <c r="B14" i="92"/>
  <c r="B15" i="92"/>
  <c r="B16" i="92"/>
  <c r="B17" i="92"/>
  <c r="B18" i="92"/>
  <c r="B19" i="92"/>
  <c r="B20" i="92"/>
  <c r="B21" i="92"/>
  <c r="B22" i="92"/>
  <c r="B23" i="92"/>
  <c r="B24" i="92"/>
  <c r="B25" i="92"/>
  <c r="B26" i="92"/>
  <c r="B27" i="92"/>
  <c r="B28" i="92"/>
  <c r="B29" i="92"/>
  <c r="B30" i="92"/>
  <c r="B9" i="93"/>
  <c r="B10" i="93"/>
  <c r="B11" i="93"/>
  <c r="B12" i="93"/>
  <c r="B13" i="93"/>
  <c r="B14" i="93"/>
  <c r="B15" i="93"/>
  <c r="B16" i="93"/>
  <c r="B17" i="93"/>
  <c r="B18" i="93"/>
  <c r="B19" i="93"/>
  <c r="B20" i="93"/>
  <c r="B21" i="93"/>
  <c r="B22" i="93"/>
  <c r="B23" i="93"/>
  <c r="B24" i="93"/>
  <c r="B25" i="93"/>
  <c r="B26" i="93"/>
  <c r="B27" i="93"/>
  <c r="B28" i="93"/>
  <c r="B29" i="93"/>
  <c r="B30" i="93"/>
  <c r="B8" i="93"/>
  <c r="B9" i="94"/>
  <c r="B10" i="94"/>
  <c r="B11" i="94"/>
  <c r="B12" i="94"/>
  <c r="B13" i="94"/>
  <c r="B14" i="94"/>
  <c r="B15" i="94"/>
  <c r="B16" i="94"/>
  <c r="B17" i="94"/>
  <c r="B18" i="94"/>
  <c r="B19" i="94"/>
  <c r="B20" i="94"/>
  <c r="B21" i="94"/>
  <c r="B22" i="94"/>
  <c r="B23" i="94"/>
  <c r="B24" i="94"/>
  <c r="B25" i="94"/>
  <c r="B26" i="94"/>
  <c r="B27" i="94"/>
  <c r="B28" i="94"/>
  <c r="B29" i="94"/>
  <c r="B30" i="94"/>
  <c r="B9" i="95"/>
  <c r="B10" i="95"/>
  <c r="B11" i="95"/>
  <c r="B12" i="95"/>
  <c r="B13" i="95"/>
  <c r="B14" i="95"/>
  <c r="B15" i="95"/>
  <c r="B16" i="95"/>
  <c r="B17" i="95"/>
  <c r="B18" i="95"/>
  <c r="B19" i="95"/>
  <c r="B20" i="95"/>
  <c r="B21" i="95"/>
  <c r="B22" i="95"/>
  <c r="B23" i="95"/>
  <c r="B24" i="95"/>
  <c r="B25" i="95"/>
  <c r="B26" i="95"/>
  <c r="B27" i="95"/>
  <c r="B28" i="95"/>
  <c r="B29" i="95"/>
  <c r="B30" i="95"/>
  <c r="B8" i="95"/>
  <c r="B8" i="94"/>
  <c r="B8" i="92"/>
  <c r="B8" i="91"/>
  <c r="B8" i="90"/>
  <c r="B8" i="89"/>
  <c r="B8" i="88"/>
  <c r="B8" i="87"/>
  <c r="B8" i="86"/>
  <c r="B8" i="85"/>
  <c r="B8" i="84"/>
  <c r="B8" i="83"/>
  <c r="B8" i="82"/>
  <c r="B8" i="81"/>
  <c r="B8" i="80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8" i="79"/>
  <c r="B9" i="78"/>
  <c r="B10" i="78"/>
  <c r="B11" i="78"/>
  <c r="B12" i="78"/>
  <c r="B13" i="78"/>
  <c r="B14" i="78"/>
  <c r="B15" i="78"/>
  <c r="B16" i="78"/>
  <c r="B17" i="78"/>
  <c r="B18" i="78"/>
  <c r="B19" i="78"/>
  <c r="B20" i="78"/>
  <c r="B21" i="78"/>
  <c r="B22" i="78"/>
  <c r="B23" i="78"/>
  <c r="B24" i="78"/>
  <c r="B25" i="78"/>
  <c r="B26" i="78"/>
  <c r="B27" i="78"/>
  <c r="B28" i="78"/>
  <c r="B29" i="78"/>
  <c r="B30" i="78"/>
  <c r="B8" i="78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8" i="20"/>
  <c r="G30" i="97" l="1"/>
  <c r="G29" i="97"/>
  <c r="G28" i="97"/>
  <c r="G27" i="97"/>
  <c r="G26" i="97"/>
  <c r="G25" i="97"/>
  <c r="G24" i="97"/>
  <c r="G23" i="97"/>
  <c r="G22" i="97"/>
  <c r="G21" i="97"/>
  <c r="G20" i="97"/>
  <c r="G19" i="97"/>
  <c r="G18" i="97"/>
  <c r="G17" i="97"/>
  <c r="G16" i="97"/>
  <c r="G15" i="97"/>
  <c r="G14" i="97"/>
  <c r="G13" i="97"/>
  <c r="G12" i="97"/>
  <c r="G11" i="97"/>
  <c r="G10" i="97"/>
  <c r="G9" i="97"/>
  <c r="G8" i="97"/>
  <c r="G31" i="97" l="1"/>
  <c r="A3" i="96" l="1"/>
  <c r="C17" i="96"/>
  <c r="C15" i="96"/>
  <c r="E15" i="96" s="1"/>
  <c r="F15" i="96" s="1"/>
  <c r="C14" i="96"/>
  <c r="E14" i="96" s="1"/>
  <c r="F14" i="96" s="1"/>
  <c r="C13" i="96"/>
  <c r="E13" i="96" s="1"/>
  <c r="F13" i="96" s="1"/>
  <c r="C12" i="96"/>
  <c r="C11" i="96"/>
  <c r="C10" i="96"/>
  <c r="C9" i="96"/>
  <c r="E9" i="96" s="1"/>
  <c r="F9" i="96" s="1"/>
  <c r="C8" i="96"/>
  <c r="E8" i="96" s="1"/>
  <c r="F8" i="96" s="1"/>
  <c r="C7" i="96"/>
  <c r="E7" i="96" l="1"/>
  <c r="F7" i="96" s="1"/>
  <c r="E11" i="96"/>
  <c r="F11" i="96" s="1"/>
  <c r="E10" i="96"/>
  <c r="F10" i="96" s="1"/>
  <c r="E12" i="96"/>
  <c r="F12" i="96" s="1"/>
  <c r="D17" i="96"/>
  <c r="F17" i="96" l="1"/>
  <c r="E17" i="96"/>
  <c r="C8" i="12" l="1"/>
  <c r="C9" i="12"/>
  <c r="C12" i="12" l="1"/>
  <c r="C14" i="12"/>
  <c r="C15" i="12"/>
  <c r="C16" i="12"/>
  <c r="C17" i="12"/>
  <c r="C18" i="12"/>
  <c r="C19" i="12"/>
  <c r="C20" i="12"/>
  <c r="C21" i="12"/>
  <c r="C22" i="12"/>
  <c r="G30" i="95"/>
  <c r="G29" i="95"/>
  <c r="G28" i="95"/>
  <c r="G27" i="95"/>
  <c r="G26" i="95"/>
  <c r="G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12" i="95"/>
  <c r="G11" i="95"/>
  <c r="G10" i="95"/>
  <c r="G9" i="95"/>
  <c r="G8" i="95"/>
  <c r="B5" i="95"/>
  <c r="B4" i="95"/>
  <c r="B3" i="95"/>
  <c r="A25" i="12" s="1"/>
  <c r="G30" i="94"/>
  <c r="G29" i="94"/>
  <c r="G28" i="94"/>
  <c r="G27" i="94"/>
  <c r="G26" i="94"/>
  <c r="G25" i="94"/>
  <c r="G24" i="94"/>
  <c r="G23" i="94"/>
  <c r="G22" i="94"/>
  <c r="G21" i="94"/>
  <c r="G20" i="94"/>
  <c r="G19" i="94"/>
  <c r="G18" i="94"/>
  <c r="G17" i="94"/>
  <c r="G16" i="94"/>
  <c r="G15" i="94"/>
  <c r="G14" i="94"/>
  <c r="G13" i="94"/>
  <c r="G12" i="94"/>
  <c r="G11" i="94"/>
  <c r="G10" i="94"/>
  <c r="G9" i="94"/>
  <c r="G8" i="94"/>
  <c r="G31" i="94" s="1"/>
  <c r="B5" i="94"/>
  <c r="B4" i="94"/>
  <c r="B3" i="94"/>
  <c r="A24" i="12" s="1"/>
  <c r="G30" i="93"/>
  <c r="G29" i="93"/>
  <c r="G28" i="93"/>
  <c r="G27" i="93"/>
  <c r="G26" i="93"/>
  <c r="G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B5" i="93"/>
  <c r="B4" i="93"/>
  <c r="B3" i="93"/>
  <c r="A23" i="12" s="1"/>
  <c r="G3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12" i="92"/>
  <c r="G11" i="92"/>
  <c r="G10" i="92"/>
  <c r="G9" i="92"/>
  <c r="G8" i="92"/>
  <c r="B5" i="92"/>
  <c r="B4" i="92"/>
  <c r="B3" i="92"/>
  <c r="A22" i="12" s="1"/>
  <c r="G3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12" i="91"/>
  <c r="G11" i="91"/>
  <c r="G10" i="91"/>
  <c r="G9" i="91"/>
  <c r="G8" i="91"/>
  <c r="B5" i="91"/>
  <c r="B4" i="91"/>
  <c r="B3" i="91"/>
  <c r="A21" i="12" s="1"/>
  <c r="G30" i="90"/>
  <c r="G29" i="90"/>
  <c r="G28" i="90"/>
  <c r="G27" i="90"/>
  <c r="G26" i="90"/>
  <c r="G25" i="90"/>
  <c r="G24" i="90"/>
  <c r="G23" i="90"/>
  <c r="G22" i="90"/>
  <c r="G21" i="90"/>
  <c r="G20" i="90"/>
  <c r="G19" i="90"/>
  <c r="G18" i="90"/>
  <c r="G17" i="90"/>
  <c r="G16" i="90"/>
  <c r="G15" i="90"/>
  <c r="G14" i="90"/>
  <c r="G13" i="90"/>
  <c r="G12" i="90"/>
  <c r="G11" i="90"/>
  <c r="G10" i="90"/>
  <c r="G9" i="90"/>
  <c r="G8" i="90"/>
  <c r="B5" i="90"/>
  <c r="B4" i="90"/>
  <c r="B3" i="90"/>
  <c r="A20" i="12" s="1"/>
  <c r="G30" i="89"/>
  <c r="G29" i="89"/>
  <c r="G28" i="89"/>
  <c r="G27" i="89"/>
  <c r="G26" i="89"/>
  <c r="G25" i="89"/>
  <c r="G24" i="89"/>
  <c r="G23" i="89"/>
  <c r="G22" i="89"/>
  <c r="G21" i="89"/>
  <c r="G20" i="89"/>
  <c r="G19" i="89"/>
  <c r="G18" i="89"/>
  <c r="G17" i="89"/>
  <c r="G16" i="89"/>
  <c r="G15" i="89"/>
  <c r="G14" i="89"/>
  <c r="G13" i="89"/>
  <c r="G12" i="89"/>
  <c r="G11" i="89"/>
  <c r="G10" i="89"/>
  <c r="G9" i="89"/>
  <c r="G8" i="89"/>
  <c r="B5" i="89"/>
  <c r="B4" i="89"/>
  <c r="B3" i="89"/>
  <c r="A19" i="12" s="1"/>
  <c r="G30" i="88"/>
  <c r="G29" i="88"/>
  <c r="G28" i="88"/>
  <c r="G27" i="88"/>
  <c r="G26" i="88"/>
  <c r="G25" i="88"/>
  <c r="G24" i="88"/>
  <c r="G23" i="88"/>
  <c r="G22" i="88"/>
  <c r="G21" i="88"/>
  <c r="G20" i="88"/>
  <c r="G19" i="88"/>
  <c r="G18" i="88"/>
  <c r="G17" i="88"/>
  <c r="G16" i="88"/>
  <c r="G15" i="88"/>
  <c r="G14" i="88"/>
  <c r="G13" i="88"/>
  <c r="G12" i="88"/>
  <c r="G11" i="88"/>
  <c r="G10" i="88"/>
  <c r="G9" i="88"/>
  <c r="G8" i="88"/>
  <c r="B5" i="88"/>
  <c r="B4" i="88"/>
  <c r="B3" i="88"/>
  <c r="A18" i="12" s="1"/>
  <c r="G30" i="87"/>
  <c r="G29" i="87"/>
  <c r="G28" i="87"/>
  <c r="G27" i="87"/>
  <c r="G26" i="87"/>
  <c r="G25" i="87"/>
  <c r="G24" i="87"/>
  <c r="G23" i="87"/>
  <c r="G22" i="87"/>
  <c r="G21" i="87"/>
  <c r="G20" i="87"/>
  <c r="G19" i="87"/>
  <c r="G18" i="87"/>
  <c r="G17" i="87"/>
  <c r="G16" i="87"/>
  <c r="G15" i="87"/>
  <c r="G14" i="87"/>
  <c r="G13" i="87"/>
  <c r="G12" i="87"/>
  <c r="G11" i="87"/>
  <c r="G10" i="87"/>
  <c r="G9" i="87"/>
  <c r="G8" i="87"/>
  <c r="B5" i="87"/>
  <c r="B4" i="87"/>
  <c r="B3" i="87"/>
  <c r="A17" i="12" s="1"/>
  <c r="G31" i="93" l="1"/>
  <c r="G31" i="88"/>
  <c r="G31" i="95"/>
  <c r="G31" i="92"/>
  <c r="G31" i="91"/>
  <c r="G31" i="90"/>
  <c r="G31" i="89"/>
  <c r="G31" i="87"/>
  <c r="G8" i="20"/>
  <c r="C26" i="12" l="1"/>
  <c r="C10" i="12"/>
  <c r="C11" i="12"/>
  <c r="C13" i="12"/>
  <c r="C23" i="12"/>
  <c r="C24" i="12"/>
  <c r="C25" i="12"/>
  <c r="B3" i="20" l="1"/>
  <c r="G8" i="86" l="1"/>
  <c r="G9" i="86"/>
  <c r="G10" i="86"/>
  <c r="G11" i="86"/>
  <c r="G12" i="86"/>
  <c r="G13" i="86"/>
  <c r="G14" i="86"/>
  <c r="G15" i="86"/>
  <c r="G16" i="86"/>
  <c r="G17" i="86"/>
  <c r="G18" i="86"/>
  <c r="G19" i="86"/>
  <c r="G20" i="86"/>
  <c r="G21" i="86"/>
  <c r="G22" i="86"/>
  <c r="G23" i="86"/>
  <c r="G24" i="86"/>
  <c r="G25" i="86"/>
  <c r="G26" i="86"/>
  <c r="G27" i="86"/>
  <c r="G28" i="86"/>
  <c r="G29" i="86"/>
  <c r="G30" i="86"/>
  <c r="G8" i="85"/>
  <c r="G9" i="85"/>
  <c r="G10" i="85"/>
  <c r="G11" i="85"/>
  <c r="G12" i="85"/>
  <c r="G13" i="85"/>
  <c r="G14" i="85"/>
  <c r="G15" i="85"/>
  <c r="G16" i="85"/>
  <c r="G17" i="85"/>
  <c r="G18" i="85"/>
  <c r="G19" i="85"/>
  <c r="G20" i="85"/>
  <c r="G21" i="85"/>
  <c r="G22" i="85"/>
  <c r="G23" i="85"/>
  <c r="G24" i="85"/>
  <c r="G25" i="85"/>
  <c r="G26" i="85"/>
  <c r="G27" i="85"/>
  <c r="G28" i="85"/>
  <c r="G29" i="85"/>
  <c r="G30" i="85"/>
  <c r="G8" i="84"/>
  <c r="G9" i="84"/>
  <c r="G10" i="84"/>
  <c r="G11" i="84"/>
  <c r="G12" i="84"/>
  <c r="G13" i="84"/>
  <c r="G14" i="84"/>
  <c r="G15" i="84"/>
  <c r="G16" i="84"/>
  <c r="G17" i="84"/>
  <c r="G18" i="84"/>
  <c r="G19" i="84"/>
  <c r="G20" i="84"/>
  <c r="G21" i="84"/>
  <c r="G22" i="84"/>
  <c r="G23" i="84"/>
  <c r="G24" i="84"/>
  <c r="G25" i="84"/>
  <c r="G26" i="84"/>
  <c r="G27" i="84"/>
  <c r="G28" i="84"/>
  <c r="G29" i="84"/>
  <c r="G30" i="84"/>
  <c r="G8" i="83"/>
  <c r="G9" i="83"/>
  <c r="G10" i="83"/>
  <c r="G11" i="83"/>
  <c r="G12" i="83"/>
  <c r="G13" i="83"/>
  <c r="G14" i="83"/>
  <c r="G15" i="83"/>
  <c r="G16" i="83"/>
  <c r="G17" i="83"/>
  <c r="G18" i="83"/>
  <c r="G19" i="83"/>
  <c r="G20" i="83"/>
  <c r="G21" i="83"/>
  <c r="G22" i="83"/>
  <c r="G23" i="83"/>
  <c r="G24" i="83"/>
  <c r="G25" i="83"/>
  <c r="G26" i="83"/>
  <c r="G27" i="83"/>
  <c r="G28" i="83"/>
  <c r="G29" i="83"/>
  <c r="G30" i="83"/>
  <c r="G8" i="82"/>
  <c r="G9" i="82"/>
  <c r="G10" i="82"/>
  <c r="G11" i="82"/>
  <c r="G12" i="82"/>
  <c r="G13" i="82"/>
  <c r="G14" i="82"/>
  <c r="G15" i="82"/>
  <c r="G16" i="82"/>
  <c r="G17" i="82"/>
  <c r="G18" i="82"/>
  <c r="G19" i="82"/>
  <c r="G20" i="82"/>
  <c r="G21" i="82"/>
  <c r="G22" i="82"/>
  <c r="G23" i="82"/>
  <c r="G24" i="82"/>
  <c r="G25" i="82"/>
  <c r="G26" i="82"/>
  <c r="G27" i="82"/>
  <c r="G28" i="82"/>
  <c r="G29" i="82"/>
  <c r="G30" i="82"/>
  <c r="G8" i="81"/>
  <c r="G9" i="81"/>
  <c r="G10" i="81"/>
  <c r="G11" i="81"/>
  <c r="G12" i="81"/>
  <c r="G13" i="81"/>
  <c r="G14" i="81"/>
  <c r="G15" i="81"/>
  <c r="G16" i="81"/>
  <c r="G17" i="81"/>
  <c r="G18" i="81"/>
  <c r="G19" i="81"/>
  <c r="G20" i="81"/>
  <c r="G21" i="81"/>
  <c r="G22" i="81"/>
  <c r="G23" i="81"/>
  <c r="G24" i="81"/>
  <c r="G25" i="81"/>
  <c r="G26" i="81"/>
  <c r="G27" i="81"/>
  <c r="G28" i="81"/>
  <c r="G29" i="81"/>
  <c r="G30" i="81"/>
  <c r="G8" i="80"/>
  <c r="G9" i="80"/>
  <c r="G10" i="80"/>
  <c r="G11" i="80"/>
  <c r="G12" i="80"/>
  <c r="G13" i="80"/>
  <c r="G14" i="80"/>
  <c r="G15" i="80"/>
  <c r="G16" i="80"/>
  <c r="G17" i="80"/>
  <c r="G18" i="80"/>
  <c r="G19" i="80"/>
  <c r="G20" i="80"/>
  <c r="G21" i="80"/>
  <c r="G22" i="80"/>
  <c r="G23" i="80"/>
  <c r="G24" i="80"/>
  <c r="G25" i="80"/>
  <c r="G26" i="80"/>
  <c r="G27" i="80"/>
  <c r="G28" i="80"/>
  <c r="G29" i="80"/>
  <c r="G30" i="80"/>
  <c r="G8" i="79"/>
  <c r="G9" i="79"/>
  <c r="G10" i="79"/>
  <c r="G11" i="79"/>
  <c r="G12" i="79"/>
  <c r="G13" i="79"/>
  <c r="G14" i="79"/>
  <c r="G15" i="79"/>
  <c r="G16" i="79"/>
  <c r="G17" i="79"/>
  <c r="G18" i="79"/>
  <c r="G19" i="79"/>
  <c r="G20" i="79"/>
  <c r="G21" i="79"/>
  <c r="G22" i="79"/>
  <c r="G23" i="79"/>
  <c r="G24" i="79"/>
  <c r="G25" i="79"/>
  <c r="G26" i="79"/>
  <c r="G27" i="79"/>
  <c r="G28" i="79"/>
  <c r="G29" i="79"/>
  <c r="G30" i="79"/>
  <c r="G8" i="78"/>
  <c r="G9" i="78"/>
  <c r="G10" i="78"/>
  <c r="G11" i="78"/>
  <c r="G12" i="78"/>
  <c r="G13" i="78"/>
  <c r="G14" i="78"/>
  <c r="G15" i="78"/>
  <c r="G16" i="78"/>
  <c r="G17" i="78"/>
  <c r="G18" i="78"/>
  <c r="G19" i="78"/>
  <c r="G20" i="78"/>
  <c r="G21" i="78"/>
  <c r="G22" i="78"/>
  <c r="G23" i="78"/>
  <c r="G24" i="78"/>
  <c r="G25" i="78"/>
  <c r="G26" i="78"/>
  <c r="G27" i="78"/>
  <c r="G28" i="78"/>
  <c r="G29" i="78"/>
  <c r="G30" i="78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78" l="1"/>
  <c r="D8" i="12" s="1"/>
  <c r="B5" i="86"/>
  <c r="B4" i="86"/>
  <c r="B3" i="86"/>
  <c r="B5" i="85"/>
  <c r="B4" i="85"/>
  <c r="B3" i="85"/>
  <c r="B5" i="84"/>
  <c r="B4" i="84"/>
  <c r="B3" i="84"/>
  <c r="B5" i="83"/>
  <c r="B4" i="83"/>
  <c r="B3" i="83"/>
  <c r="B5" i="82"/>
  <c r="B4" i="82"/>
  <c r="B3" i="82"/>
  <c r="A12" i="12" s="1"/>
  <c r="B5" i="81"/>
  <c r="B4" i="81"/>
  <c r="B3" i="81"/>
  <c r="B5" i="80"/>
  <c r="B4" i="80"/>
  <c r="B3" i="80"/>
  <c r="A10" i="12" s="1"/>
  <c r="B5" i="79"/>
  <c r="B4" i="79"/>
  <c r="B3" i="79"/>
  <c r="A9" i="12" s="1"/>
  <c r="B5" i="78"/>
  <c r="B4" i="78"/>
  <c r="B3" i="78"/>
  <c r="A8" i="12" s="1"/>
  <c r="G31" i="20"/>
  <c r="D7" i="12" s="1"/>
  <c r="B5" i="20"/>
  <c r="B4" i="20"/>
  <c r="C7" i="12"/>
  <c r="A11" i="12" l="1"/>
  <c r="A16" i="12"/>
  <c r="A15" i="12"/>
  <c r="A14" i="12"/>
  <c r="A13" i="12"/>
  <c r="G31" i="81"/>
  <c r="E12" i="12" s="1"/>
  <c r="F12" i="12" s="1"/>
  <c r="G31" i="85"/>
  <c r="G31" i="82"/>
  <c r="G31" i="86"/>
  <c r="G31" i="79"/>
  <c r="G31" i="83"/>
  <c r="G31" i="80"/>
  <c r="G31" i="84"/>
  <c r="A7" i="12"/>
  <c r="E19" i="12" l="1"/>
  <c r="F19" i="12" s="1"/>
  <c r="E14" i="12"/>
  <c r="F14" i="12" s="1"/>
  <c r="E20" i="12"/>
  <c r="F20" i="12" s="1"/>
  <c r="E15" i="12"/>
  <c r="F15" i="12" s="1"/>
  <c r="E21" i="12"/>
  <c r="F21" i="12" s="1"/>
  <c r="E17" i="12"/>
  <c r="F17" i="12" s="1"/>
  <c r="E16" i="12"/>
  <c r="F16" i="12" s="1"/>
  <c r="E22" i="12"/>
  <c r="F22" i="12" s="1"/>
  <c r="E18" i="12"/>
  <c r="F18" i="12" s="1"/>
  <c r="E25" i="12"/>
  <c r="F25" i="12" s="1"/>
  <c r="E24" i="12"/>
  <c r="F24" i="12" s="1"/>
  <c r="E23" i="12"/>
  <c r="F23" i="12" s="1"/>
  <c r="E13" i="12"/>
  <c r="F13" i="12" s="1"/>
  <c r="D11" i="12"/>
  <c r="E11" i="12" s="1"/>
  <c r="F11" i="12" s="1"/>
  <c r="D10" i="12"/>
  <c r="E10" i="12" s="1"/>
  <c r="F10" i="12" s="1"/>
  <c r="D9" i="12"/>
  <c r="E9" i="12" s="1"/>
  <c r="F9" i="12" s="1"/>
  <c r="E8" i="12"/>
  <c r="F8" i="12" s="1"/>
  <c r="E7" i="12" l="1"/>
  <c r="D26" i="12"/>
  <c r="F7" i="12" l="1"/>
  <c r="F26" i="12" s="1"/>
  <c r="E26" i="12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④総支給額のセルに該当月の金額を入力してください。
人件費単価が自動的に表示されます。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③従事時間は、該当月の「作業日報兼直接人件費個別明細表」の合計時間が自動計算されます。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7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8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19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④総支給額のセルに該当月の金額を入力してください。
人件費単価が自動的に表示されます。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③従事時間は、該当月の「作業日報兼直接人件費個別明細表」の合計時間が自動計算されます。</t>
        </r>
      </text>
    </comment>
  </commentList>
</comments>
</file>

<file path=xl/comments20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22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「○○：○○」で入力してください。</t>
        </r>
      </text>
    </comment>
    <comment ref="F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昼休憩等の除外時間を30分単位で記入してください。
「○○：○○」で入力してください。</t>
        </r>
      </text>
    </comment>
  </commentList>
</comments>
</file>

<file path=xl/sharedStrings.xml><?xml version="1.0" encoding="utf-8"?>
<sst xmlns="http://schemas.openxmlformats.org/spreadsheetml/2006/main" count="848" uniqueCount="61">
  <si>
    <t>～</t>
    <phoneticPr fontId="2"/>
  </si>
  <si>
    <t>作業内容</t>
    <rPh sb="0" eb="2">
      <t>サギョウ</t>
    </rPh>
    <rPh sb="2" eb="4">
      <t>ナイヨウ</t>
    </rPh>
    <phoneticPr fontId="2"/>
  </si>
  <si>
    <t>報酬月額（給与等）</t>
    <rPh sb="0" eb="2">
      <t>ホウシュウ</t>
    </rPh>
    <rPh sb="2" eb="4">
      <t>ゲツガク</t>
    </rPh>
    <rPh sb="5" eb="7">
      <t>キュウヨ</t>
    </rPh>
    <rPh sb="7" eb="8">
      <t>トウ</t>
    </rPh>
    <phoneticPr fontId="2"/>
  </si>
  <si>
    <t>人件費単価（時給）</t>
    <phoneticPr fontId="2"/>
  </si>
  <si>
    <t>円以上</t>
  </si>
  <si>
    <t>円未満</t>
  </si>
  <si>
    <t>単位：円</t>
  </si>
  <si>
    <t>～</t>
  </si>
  <si>
    <t>合計</t>
    <rPh sb="0" eb="2">
      <t>ゴウケイ</t>
    </rPh>
    <phoneticPr fontId="2"/>
  </si>
  <si>
    <t>氏名</t>
    <rPh sb="0" eb="2">
      <t>シメイ</t>
    </rPh>
    <phoneticPr fontId="2"/>
  </si>
  <si>
    <t>年月</t>
    <rPh sb="0" eb="2">
      <t>ネンゲツ</t>
    </rPh>
    <phoneticPr fontId="2"/>
  </si>
  <si>
    <t>日付</t>
    <rPh sb="0" eb="2">
      <t>ヒヅケ</t>
    </rPh>
    <phoneticPr fontId="2"/>
  </si>
  <si>
    <t>従事者氏名</t>
    <rPh sb="0" eb="3">
      <t>ジュウジシャ</t>
    </rPh>
    <rPh sb="3" eb="5">
      <t>シメイ</t>
    </rPh>
    <phoneticPr fontId="2"/>
  </si>
  <si>
    <t>企業名</t>
    <rPh sb="0" eb="1">
      <t>キ</t>
    </rPh>
    <rPh sb="1" eb="2">
      <t>ギョウ</t>
    </rPh>
    <rPh sb="2" eb="3">
      <t>メイ</t>
    </rPh>
    <phoneticPr fontId="2"/>
  </si>
  <si>
    <t>休憩等
除外時間</t>
    <rPh sb="0" eb="2">
      <t>キュウケイ</t>
    </rPh>
    <rPh sb="2" eb="3">
      <t>ナド</t>
    </rPh>
    <rPh sb="4" eb="6">
      <t>ジョガイ</t>
    </rPh>
    <rPh sb="6" eb="8">
      <t>ジカン</t>
    </rPh>
    <phoneticPr fontId="2"/>
  </si>
  <si>
    <t>企業名</t>
    <rPh sb="0" eb="2">
      <t>キギョウ</t>
    </rPh>
    <rPh sb="2" eb="3">
      <t>メイ</t>
    </rPh>
    <phoneticPr fontId="2"/>
  </si>
  <si>
    <t>作業時間数</t>
    <rPh sb="0" eb="2">
      <t>サギョウ</t>
    </rPh>
    <rPh sb="2" eb="4">
      <t>ジカン</t>
    </rPh>
    <rPh sb="4" eb="5">
      <t>スウ</t>
    </rPh>
    <phoneticPr fontId="2"/>
  </si>
  <si>
    <t>作業時刻</t>
    <rPh sb="0" eb="2">
      <t>サギョウ</t>
    </rPh>
    <rPh sb="2" eb="4">
      <t>ジコク</t>
    </rPh>
    <phoneticPr fontId="2"/>
  </si>
  <si>
    <r>
      <t xml:space="preserve">総支給額
(円)
</t>
    </r>
    <r>
      <rPr>
        <b/>
        <sz val="10.5"/>
        <color indexed="8"/>
        <rFont val="ＭＳ 明朝"/>
        <family val="1"/>
        <charset val="128"/>
      </rPr>
      <t>(A)</t>
    </r>
    <rPh sb="0" eb="1">
      <t>ソウ</t>
    </rPh>
    <rPh sb="1" eb="3">
      <t>シキュウ</t>
    </rPh>
    <rPh sb="3" eb="4">
      <t>ガク</t>
    </rPh>
    <rPh sb="6" eb="7">
      <t>エン</t>
    </rPh>
    <phoneticPr fontId="2"/>
  </si>
  <si>
    <r>
      <t xml:space="preserve">時間単価
(円)
</t>
    </r>
    <r>
      <rPr>
        <b/>
        <sz val="10.5"/>
        <color indexed="8"/>
        <rFont val="ＭＳ 明朝"/>
        <family val="1"/>
        <charset val="128"/>
      </rPr>
      <t xml:space="preserve">(B) </t>
    </r>
    <rPh sb="0" eb="2">
      <t>ジカン</t>
    </rPh>
    <rPh sb="2" eb="4">
      <t>タンカ</t>
    </rPh>
    <rPh sb="6" eb="7">
      <t>エン</t>
    </rPh>
    <phoneticPr fontId="2"/>
  </si>
  <si>
    <r>
      <t xml:space="preserve">従事時間
(時間)
</t>
    </r>
    <r>
      <rPr>
        <b/>
        <sz val="10.5"/>
        <color indexed="8"/>
        <rFont val="ＭＳ 明朝"/>
        <family val="1"/>
        <charset val="128"/>
      </rPr>
      <t xml:space="preserve">(C) </t>
    </r>
    <rPh sb="0" eb="2">
      <t>ジュウジ</t>
    </rPh>
    <rPh sb="2" eb="4">
      <t>ジカン</t>
    </rPh>
    <rPh sb="6" eb="8">
      <t>ジカン</t>
    </rPh>
    <phoneticPr fontId="2"/>
  </si>
  <si>
    <r>
      <t>算定額</t>
    </r>
    <r>
      <rPr>
        <b/>
        <sz val="10.5"/>
        <color indexed="8"/>
        <rFont val="ＭＳ 明朝"/>
        <family val="1"/>
        <charset val="128"/>
      </rPr>
      <t xml:space="preserve">
(D)=(B)X(C)</t>
    </r>
    <rPh sb="0" eb="2">
      <t>サンテイ</t>
    </rPh>
    <rPh sb="2" eb="3">
      <t>ガク</t>
    </rPh>
    <phoneticPr fontId="2"/>
  </si>
  <si>
    <t>年月</t>
    <rPh sb="0" eb="1">
      <t>ネン</t>
    </rPh>
    <rPh sb="1" eb="2">
      <t>ツキ</t>
    </rPh>
    <phoneticPr fontId="2"/>
  </si>
  <si>
    <t>直接人件費算定表</t>
    <rPh sb="0" eb="2">
      <t>チョクセツ</t>
    </rPh>
    <rPh sb="2" eb="5">
      <t>ジンケンヒ</t>
    </rPh>
    <rPh sb="5" eb="7">
      <t>サンテイ</t>
    </rPh>
    <rPh sb="7" eb="8">
      <t>ヒョウ</t>
    </rPh>
    <phoneticPr fontId="2"/>
  </si>
  <si>
    <t>助成対象経費
(円)
(A)を上限
とする</t>
    <rPh sb="0" eb="2">
      <t>ジョセイ</t>
    </rPh>
    <rPh sb="2" eb="4">
      <t>タイショウ</t>
    </rPh>
    <rPh sb="4" eb="6">
      <t>ケイヒ</t>
    </rPh>
    <rPh sb="15" eb="17">
      <t>ジョウゲン</t>
    </rPh>
    <phoneticPr fontId="2"/>
  </si>
  <si>
    <t>作業日報兼直接人件費個別明細表</t>
    <phoneticPr fontId="2"/>
  </si>
  <si>
    <t>■「直接人件費算定表（別紙４－１）」の入力</t>
    <rPh sb="2" eb="4">
      <t>チョクセツ</t>
    </rPh>
    <rPh sb="4" eb="7">
      <t>ジンケンヒ</t>
    </rPh>
    <rPh sb="7" eb="9">
      <t>サンテイ</t>
    </rPh>
    <rPh sb="9" eb="10">
      <t>ヒョウ</t>
    </rPh>
    <rPh sb="11" eb="13">
      <t>ベッシ</t>
    </rPh>
    <phoneticPr fontId="2"/>
  </si>
  <si>
    <r>
      <t>（注）</t>
    </r>
    <r>
      <rPr>
        <b/>
        <sz val="10"/>
        <rFont val="ＭＳ 明朝"/>
        <family val="1"/>
        <charset val="128"/>
      </rPr>
      <t>30分単位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6">
      <t>プン</t>
    </rPh>
    <rPh sb="6" eb="8">
      <t>タンイ</t>
    </rPh>
    <rPh sb="9" eb="11">
      <t>キニュウ</t>
    </rPh>
    <phoneticPr fontId="2"/>
  </si>
  <si>
    <t>（１）「総支給額（A）」は、貴社の給与明細表等から手入力してください（賞与や残業手当等は除く）。</t>
    <phoneticPr fontId="2"/>
  </si>
  <si>
    <t>（２）「時間単価（B）」は、報告期間中の”一番低い単価”が自動的に参照されます。</t>
    <phoneticPr fontId="2"/>
  </si>
  <si>
    <t>（４）「算定額」及び「助成対象経費」は、自動計算されます。</t>
    <phoneticPr fontId="2"/>
  </si>
  <si>
    <t xml:space="preserve">※従事者１名につき、本エクセルファイル全体をコピーし、作成してください。 </t>
    <phoneticPr fontId="2"/>
  </si>
  <si>
    <t>（３）「従事時間（C）」は、該当月の「作業日報兼直接人件費個別明細表（別紙４－２）」の時間数合計または月上限150時間が参照されます。</t>
    <rPh sb="51" eb="54">
      <t>ツキジョウゲン</t>
    </rPh>
    <rPh sb="57" eb="59">
      <t>ジカン</t>
    </rPh>
    <phoneticPr fontId="2"/>
  </si>
  <si>
    <t>様式第６号（別紙４－２）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</si>
  <si>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様式第６号（別紙４－１）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</si>
  <si>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株式会社×××</t>
    <phoneticPr fontId="2"/>
  </si>
  <si>
    <t>○○　○○</t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</si>
  <si>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</si>
  <si>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</si>
  <si>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</si>
  <si>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令和7年7月</t>
    <rPh sb="0" eb="2">
      <t>レイワ</t>
    </rPh>
    <rPh sb="3" eb="4">
      <t>ネン</t>
    </rPh>
    <rPh sb="5" eb="6">
      <t>ガツ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</si>
  <si>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</si>
  <si>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</si>
  <si>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</si>
  <si>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</si>
  <si>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</si>
  <si>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・・・</t>
    <phoneticPr fontId="2"/>
  </si>
  <si>
    <t>・・・・</t>
    <phoneticPr fontId="2"/>
  </si>
  <si>
    <t>サービス構築に向けたプロトタイプの製作</t>
    <rPh sb="4" eb="6">
      <t>コウチク</t>
    </rPh>
    <rPh sb="7" eb="8">
      <t>ム</t>
    </rPh>
    <rPh sb="17" eb="19">
      <t>セイサク</t>
    </rPh>
    <phoneticPr fontId="2"/>
  </si>
  <si>
    <t>株式会社　公社</t>
    <rPh sb="0" eb="4">
      <t>カブシキガイシャ</t>
    </rPh>
    <rPh sb="5" eb="7">
      <t>コウシャ</t>
    </rPh>
    <phoneticPr fontId="2"/>
  </si>
  <si>
    <t>〇〇　〇〇</t>
    <phoneticPr fontId="2"/>
  </si>
  <si>
    <t>R7年5月</t>
    <rPh sb="2" eb="3">
      <t>ネン</t>
    </rPh>
    <rPh sb="4" eb="5">
      <t>ガツ</t>
    </rPh>
    <phoneticPr fontId="2"/>
  </si>
  <si>
    <t>曜日</t>
    <rPh sb="0" eb="2">
      <t>ヨウビ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</si>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</sst>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&quot;時間&quot;mm&quot;分&quot;;@"/>
    <numFmt numFmtId="177" formatCode="#,##0_ "/>
    <numFmt numFmtId="178" formatCode="#,##0.0_ "/>
    <numFmt numFmtId="179" formatCode="[h]&quot;時間&quot;mm&quot;分&quot;;@"/>
    <numFmt numFmtId="180" formatCode="m&quot;月&quot;d&quot;日&quot;;@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0.5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177" fontId="1" fillId="0" borderId="0" xfId="1" applyNumberFormat="1" applyFont="1" applyProtection="1">
      <alignment vertical="center"/>
    </xf>
    <xf numFmtId="177" fontId="1" fillId="0" borderId="0" xfId="1" applyNumberFormat="1" applyFont="1" applyAlignment="1" applyProtection="1">
      <alignment vertical="center" wrapText="1"/>
    </xf>
    <xf numFmtId="177" fontId="1" fillId="0" borderId="0" xfId="1" applyNumberFormat="1" applyFont="1" applyAlignment="1" applyProtection="1">
      <alignment horizontal="right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2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11" fillId="3" borderId="2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distributed" vertical="center" shrinkToFit="1"/>
    </xf>
    <xf numFmtId="176" fontId="12" fillId="0" borderId="0" xfId="0" applyNumberFormat="1" applyFont="1" applyAlignment="1">
      <alignment vertical="center"/>
    </xf>
    <xf numFmtId="177" fontId="14" fillId="3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3" fontId="15" fillId="0" borderId="3" xfId="1" applyNumberFormat="1" applyFont="1" applyBorder="1" applyAlignment="1" applyProtection="1">
      <alignment horizontal="center" vertical="center"/>
    </xf>
    <xf numFmtId="3" fontId="15" fillId="0" borderId="4" xfId="1" applyNumberFormat="1" applyFont="1" applyBorder="1" applyAlignment="1" applyProtection="1">
      <alignment horizontal="center" vertical="center"/>
    </xf>
    <xf numFmtId="3" fontId="15" fillId="0" borderId="3" xfId="1" applyNumberFormat="1" applyFont="1" applyFill="1" applyBorder="1" applyAlignment="1" applyProtection="1">
      <alignment horizontal="center" vertical="center"/>
    </xf>
    <xf numFmtId="177" fontId="16" fillId="0" borderId="0" xfId="1" applyNumberFormat="1" applyFont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horizontal="center" vertical="center" shrinkToFit="1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7" fontId="16" fillId="0" borderId="0" xfId="1" applyNumberFormat="1" applyFont="1" applyBorder="1" applyAlignment="1" applyProtection="1">
      <alignment horizontal="right" vertical="center" shrinkToFit="1"/>
    </xf>
    <xf numFmtId="178" fontId="16" fillId="0" borderId="0" xfId="1" applyNumberFormat="1" applyFont="1" applyFill="1" applyBorder="1" applyAlignment="1" applyProtection="1">
      <alignment horizontal="right" vertical="center" shrinkToFit="1"/>
    </xf>
    <xf numFmtId="178" fontId="16" fillId="0" borderId="0" xfId="0" applyNumberFormat="1" applyFont="1" applyFill="1" applyBorder="1" applyAlignment="1" applyProtection="1">
      <alignment horizontal="right" vertical="center" shrinkToFit="1"/>
    </xf>
    <xf numFmtId="177" fontId="16" fillId="0" borderId="0" xfId="0" applyNumberFormat="1" applyFont="1" applyFill="1" applyBorder="1" applyAlignment="1" applyProtection="1">
      <alignment horizontal="right" vertical="center" shrinkToFit="1"/>
    </xf>
    <xf numFmtId="177" fontId="10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16" fillId="0" borderId="7" xfId="1" applyNumberFormat="1" applyFont="1" applyFill="1" applyBorder="1" applyAlignment="1" applyProtection="1">
      <alignment horizontal="center" vertical="center" wrapText="1" shrinkToFit="1"/>
    </xf>
    <xf numFmtId="177" fontId="16" fillId="0" borderId="2" xfId="1" applyNumberFormat="1" applyFont="1" applyFill="1" applyBorder="1" applyAlignment="1" applyProtection="1">
      <alignment horizontal="center" vertical="center" wrapText="1" shrinkToFit="1"/>
    </xf>
    <xf numFmtId="177" fontId="16" fillId="0" borderId="10" xfId="1" applyNumberFormat="1" applyFont="1" applyFill="1" applyBorder="1" applyAlignment="1" applyProtection="1">
      <alignment horizontal="center" vertical="center" wrapText="1" shrinkToFit="1"/>
    </xf>
    <xf numFmtId="3" fontId="5" fillId="0" borderId="3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wrapText="1"/>
    </xf>
    <xf numFmtId="176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177" fontId="17" fillId="3" borderId="1" xfId="1" applyNumberFormat="1" applyFont="1" applyFill="1" applyBorder="1" applyAlignment="1" applyProtection="1">
      <alignment horizontal="distributed" vertical="center" shrinkToFit="1"/>
    </xf>
    <xf numFmtId="177" fontId="1" fillId="0" borderId="0" xfId="1" quotePrefix="1" applyNumberFormat="1" applyFont="1" applyAlignment="1" applyProtection="1">
      <alignment vertical="center" wrapText="1"/>
    </xf>
    <xf numFmtId="179" fontId="6" fillId="0" borderId="0" xfId="0" applyNumberFormat="1" applyFont="1" applyFill="1" applyBorder="1" applyAlignment="1" applyProtection="1">
      <alignment horizontal="right" vertical="center" shrinkToFit="1"/>
    </xf>
    <xf numFmtId="180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177" fontId="21" fillId="2" borderId="0" xfId="0" applyNumberFormat="1" applyFont="1" applyFill="1" applyBorder="1" applyAlignment="1" applyProtection="1">
      <alignment horizontal="right" vertical="center" shrinkToFit="1"/>
      <protection locked="0"/>
    </xf>
    <xf numFmtId="20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18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" xfId="1" applyNumberFormat="1" applyFont="1" applyFill="1" applyBorder="1" applyAlignment="1" applyProtection="1">
      <alignment horizontal="center" vertical="center"/>
    </xf>
    <xf numFmtId="177" fontId="13" fillId="0" borderId="1" xfId="1" applyNumberFormat="1" applyFont="1" applyFill="1" applyBorder="1" applyAlignment="1" applyProtection="1">
      <alignment horizontal="left" vertical="center" shrinkToFit="1"/>
      <protection locked="0"/>
    </xf>
    <xf numFmtId="177" fontId="19" fillId="0" borderId="0" xfId="1" applyNumberFormat="1" applyFont="1" applyAlignment="1" applyProtection="1">
      <alignment horizontal="left" vertical="center" wrapText="1" indent="1"/>
    </xf>
    <xf numFmtId="177" fontId="19" fillId="0" borderId="0" xfId="1" applyNumberFormat="1" applyFont="1" applyBorder="1" applyAlignment="1" applyProtection="1">
      <alignment horizontal="left" vertical="center" wrapText="1" indent="1" shrinkToFit="1"/>
    </xf>
    <xf numFmtId="177" fontId="19" fillId="0" borderId="0" xfId="1" applyNumberFormat="1" applyFont="1" applyBorder="1" applyAlignment="1" applyProtection="1">
      <alignment horizontal="left" vertical="center" indent="1" shrinkToFit="1"/>
    </xf>
    <xf numFmtId="177" fontId="16" fillId="0" borderId="0" xfId="1" applyNumberFormat="1" applyFont="1" applyBorder="1" applyAlignment="1" applyProtection="1">
      <alignment horizontal="left" vertical="center" wrapText="1" shrinkToFit="1"/>
    </xf>
    <xf numFmtId="177" fontId="16" fillId="0" borderId="0" xfId="1" applyNumberFormat="1" applyFont="1" applyBorder="1" applyAlignment="1" applyProtection="1">
      <alignment horizontal="left" vertical="center" shrinkToFit="1"/>
    </xf>
    <xf numFmtId="177" fontId="16" fillId="0" borderId="0" xfId="1" applyNumberFormat="1" applyFont="1" applyAlignment="1" applyProtection="1">
      <alignment horizontal="left" vertical="center" shrinkToFit="1"/>
    </xf>
    <xf numFmtId="177" fontId="16" fillId="0" borderId="9" xfId="1" applyNumberFormat="1" applyFont="1" applyFill="1" applyBorder="1" applyAlignment="1" applyProtection="1">
      <alignment horizontal="center" vertical="center" shrinkToFit="1"/>
    </xf>
    <xf numFmtId="177" fontId="7" fillId="0" borderId="0" xfId="1" applyNumberFormat="1" applyFont="1" applyAlignment="1" applyProtection="1">
      <alignment horizontal="center" vertical="center" shrinkToFit="1"/>
    </xf>
    <xf numFmtId="177" fontId="18" fillId="0" borderId="0" xfId="1" applyNumberFormat="1" applyFont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left" vertical="center" wrapText="1" indent="1"/>
    </xf>
    <xf numFmtId="0" fontId="19" fillId="0" borderId="0" xfId="0" applyNumberFormat="1" applyFont="1" applyFill="1" applyBorder="1" applyAlignment="1" applyProtection="1">
      <alignment horizontal="left" vertical="center" wrapText="1" indent="2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177" fontId="20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56" fontId="5" fillId="0" borderId="6" xfId="0" applyNumberFormat="1" applyFont="1" applyBorder="1" applyAlignment="1" applyProtection="1">
      <alignment horizontal="left" vertical="center" shrinkToFit="1"/>
    </xf>
    <xf numFmtId="56" fontId="5" fillId="0" borderId="9" xfId="0" applyNumberFormat="1" applyFont="1" applyBorder="1" applyAlignment="1" applyProtection="1">
      <alignment horizontal="left" vertical="center" shrinkToFit="1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5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numFmt numFmtId="180" formatCode="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numFmt numFmtId="176" formatCode="h&quot;時間&quot;mm&quot;分&quot;;@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sz val="10"/>
        <color rgb="FFFF000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9" formatCode="[h]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numFmt numFmtId="176" formatCode="h&quot;時間&quot;mm&quot;分&quot;;@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176" formatCode="h&quot;時間&quot;mm&quot;分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sz val="10"/>
        <color rgb="FFFF000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sz val="10"/>
        <name val="ＭＳ 明朝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25" formatCode="h:mm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z val="10"/>
        <name val="ＭＳ 明朝"/>
      </font>
      <numFmt numFmtId="180" formatCode="m&quot;月&quot;d&quot;日&quot;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numFmt numFmtId="47" formatCode="m&quot;月&quot;d&quot;日&quot;"/>
      <fill>
        <patternFill patternType="solid">
          <fgColor indexed="64"/>
          <bgColor rgb="FFFFFFCC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rgb="FF000000"/>
          <bgColor auto="1"/>
        </patternFill>
      </fill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HG丸ｺﾞｼｯｸM-PRO"/>
        <scheme val="none"/>
      </font>
      <numFmt numFmtId="177" formatCode="#,##0_ 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center" vertical="center" textRotation="0" wrapText="0" indent="0" justifyLastLine="0" shrinkToFit="1" readingOrder="0"/>
      <protection locked="1" hidden="0"/>
    </dxf>
    <dxf>
      <numFmt numFmtId="177" formatCode="#,##0_ 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8" formatCode="#,##0.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scheme val="none"/>
      </font>
      <numFmt numFmtId="177" formatCode="#,##0_ 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theme="0" tint="-0.149967955565050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center" vertical="center" textRotation="0" wrapText="0" indent="0" justifyLastLine="0" shrinkToFit="1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numFmt numFmtId="177" formatCode="#,##0_ 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alignment horizontal="right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ＭＳ 明朝"/>
        <scheme val="none"/>
      </font>
      <numFmt numFmtId="177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8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テーブル スタイル 1" pivot="0" count="1">
      <tableStyleElement type="wholeTable" dxfId="545"/>
    </tableStyle>
    <tableStyle name="テーブル スタイル 2" pivot="0" count="6">
      <tableStyleElement type="wholeTable" dxfId="544"/>
      <tableStyleElement type="headerRow" dxfId="543"/>
      <tableStyleElement type="totalRow" dxfId="542"/>
      <tableStyleElement type="firstColumn" dxfId="541"/>
      <tableStyleElement type="lastColumn" dxfId="540"/>
      <tableStyleElement type="firstRowStripe" dxfId="5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</xdr:row>
      <xdr:rowOff>114300</xdr:rowOff>
    </xdr:from>
    <xdr:to>
      <xdr:col>17</xdr:col>
      <xdr:colOff>403860</xdr:colOff>
      <xdr:row>3</xdr:row>
      <xdr:rowOff>220980</xdr:rowOff>
    </xdr:to>
    <xdr:sp macro="" textlink="">
      <xdr:nvSpPr>
        <xdr:cNvPr id="13341" name="Text Box 29"/>
        <xdr:cNvSpPr txBox="1">
          <a:spLocks noChangeArrowheads="1"/>
        </xdr:cNvSpPr>
      </xdr:nvSpPr>
      <xdr:spPr bwMode="auto">
        <a:xfrm>
          <a:off x="6873240" y="342900"/>
          <a:ext cx="4328160" cy="640080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社員数分、この「Excelファイル」を作成してください。</a:t>
          </a:r>
        </a:p>
      </xdr:txBody>
    </xdr:sp>
    <xdr:clientData/>
  </xdr:twoCellAnchor>
  <xdr:twoCellAnchor>
    <xdr:from>
      <xdr:col>6</xdr:col>
      <xdr:colOff>377734</xdr:colOff>
      <xdr:row>6</xdr:row>
      <xdr:rowOff>113210</xdr:rowOff>
    </xdr:from>
    <xdr:to>
      <xdr:col>17</xdr:col>
      <xdr:colOff>385354</xdr:colOff>
      <xdr:row>7</xdr:row>
      <xdr:rowOff>296090</xdr:rowOff>
    </xdr:to>
    <xdr:sp macro="" textlink="">
      <xdr:nvSpPr>
        <xdr:cNvPr id="3" name="Text Box 29"/>
        <xdr:cNvSpPr txBox="1">
          <a:spLocks noChangeArrowheads="1"/>
        </xdr:cNvSpPr>
      </xdr:nvSpPr>
      <xdr:spPr bwMode="auto">
        <a:xfrm>
          <a:off x="6854734" y="2246810"/>
          <a:ext cx="4351020" cy="640080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青の箇所のご入力ください</a:t>
          </a:r>
        </a:p>
      </xdr:txBody>
    </xdr:sp>
    <xdr:clientData/>
  </xdr:twoCellAnchor>
  <xdr:twoCellAnchor>
    <xdr:from>
      <xdr:col>6</xdr:col>
      <xdr:colOff>374469</xdr:colOff>
      <xdr:row>4</xdr:row>
      <xdr:rowOff>201386</xdr:rowOff>
    </xdr:from>
    <xdr:to>
      <xdr:col>17</xdr:col>
      <xdr:colOff>382089</xdr:colOff>
      <xdr:row>5</xdr:row>
      <xdr:rowOff>536666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6851469" y="1268186"/>
          <a:ext cx="4351020" cy="640080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SB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型は令和７年１０月までの実績をご入力ください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107577</xdr:colOff>
      <xdr:row>17</xdr:row>
      <xdr:rowOff>22539</xdr:rowOff>
    </xdr:from>
    <xdr:to>
      <xdr:col>10</xdr:col>
      <xdr:colOff>526867</xdr:colOff>
      <xdr:row>22</xdr:row>
      <xdr:rowOff>174920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012" y="6701245"/>
          <a:ext cx="4076890" cy="2079793"/>
        </a:xfrm>
        <a:prstGeom prst="rect">
          <a:avLst/>
        </a:prstGeom>
      </xdr:spPr>
    </xdr:pic>
    <xdr:clientData/>
  </xdr:twoCellAnchor>
  <xdr:twoCellAnchor>
    <xdr:from>
      <xdr:col>5</xdr:col>
      <xdr:colOff>575310</xdr:colOff>
      <xdr:row>16</xdr:row>
      <xdr:rowOff>447675</xdr:rowOff>
    </xdr:from>
    <xdr:to>
      <xdr:col>7</xdr:col>
      <xdr:colOff>421344</xdr:colOff>
      <xdr:row>18</xdr:row>
      <xdr:rowOff>358591</xdr:rowOff>
    </xdr:to>
    <xdr:cxnSp macro="">
      <xdr:nvCxnSpPr>
        <xdr:cNvPr id="18" name="カギ線コネクタ 17"/>
        <xdr:cNvCxnSpPr>
          <a:stCxn id="26" idx="2"/>
        </xdr:cNvCxnSpPr>
      </xdr:nvCxnSpPr>
      <xdr:spPr>
        <a:xfrm rot="16200000" flipH="1">
          <a:off x="6701622" y="5634822"/>
          <a:ext cx="753598" cy="2822316"/>
        </a:xfrm>
        <a:prstGeom prst="bentConnector2">
          <a:avLst/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314326</xdr:colOff>
      <xdr:row>0</xdr:row>
      <xdr:rowOff>134471</xdr:rowOff>
    </xdr:from>
    <xdr:to>
      <xdr:col>5</xdr:col>
      <xdr:colOff>1148603</xdr:colOff>
      <xdr:row>3</xdr:row>
      <xdr:rowOff>134471</xdr:rowOff>
    </xdr:to>
    <xdr:sp macro="" textlink="">
      <xdr:nvSpPr>
        <xdr:cNvPr id="19" name="テキスト ボックス 18"/>
        <xdr:cNvSpPr txBox="1"/>
      </xdr:nvSpPr>
      <xdr:spPr>
        <a:xfrm>
          <a:off x="4261486" y="134471"/>
          <a:ext cx="1969657" cy="7620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算定表及び作業日報は１名毎に作成してください。</a:t>
          </a:r>
        </a:p>
      </xdr:txBody>
    </xdr:sp>
    <xdr:clientData/>
  </xdr:twoCellAnchor>
  <xdr:twoCellAnchor>
    <xdr:from>
      <xdr:col>0</xdr:col>
      <xdr:colOff>190500</xdr:colOff>
      <xdr:row>1</xdr:row>
      <xdr:rowOff>67235</xdr:rowOff>
    </xdr:from>
    <xdr:to>
      <xdr:col>1</xdr:col>
      <xdr:colOff>324971</xdr:colOff>
      <xdr:row>2</xdr:row>
      <xdr:rowOff>168089</xdr:rowOff>
    </xdr:to>
    <xdr:sp macro="" textlink="">
      <xdr:nvSpPr>
        <xdr:cNvPr id="20" name="正方形/長方形 19"/>
        <xdr:cNvSpPr/>
      </xdr:nvSpPr>
      <xdr:spPr>
        <a:xfrm>
          <a:off x="190500" y="295835"/>
          <a:ext cx="896471" cy="405654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8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134470</xdr:colOff>
      <xdr:row>0</xdr:row>
      <xdr:rowOff>162485</xdr:rowOff>
    </xdr:from>
    <xdr:to>
      <xdr:col>8</xdr:col>
      <xdr:colOff>322730</xdr:colOff>
      <xdr:row>5</xdr:row>
      <xdr:rowOff>200024</xdr:rowOff>
    </xdr:to>
    <xdr:sp macro="" textlink="">
      <xdr:nvSpPr>
        <xdr:cNvPr id="21" name="テキスト ボックス 20"/>
        <xdr:cNvSpPr txBox="1"/>
      </xdr:nvSpPr>
      <xdr:spPr>
        <a:xfrm>
          <a:off x="6373905" y="162485"/>
          <a:ext cx="2626660" cy="140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ご留意点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最終従事月分の給与または報酬の支給が翌月となる場合は、助成対象期間内での支出でないため、助成対象外となります。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314325</xdr:colOff>
      <xdr:row>5</xdr:row>
      <xdr:rowOff>419100</xdr:rowOff>
    </xdr:from>
    <xdr:to>
      <xdr:col>6</xdr:col>
      <xdr:colOff>1479550</xdr:colOff>
      <xdr:row>8</xdr:row>
      <xdr:rowOff>187325</xdr:rowOff>
    </xdr:to>
    <xdr:sp macro="" textlink="">
      <xdr:nvSpPr>
        <xdr:cNvPr id="22" name="正方形/長方形 21"/>
        <xdr:cNvSpPr/>
      </xdr:nvSpPr>
      <xdr:spPr>
        <a:xfrm>
          <a:off x="6547485" y="1790700"/>
          <a:ext cx="1165225" cy="13074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賃金台帳等</a:t>
          </a:r>
        </a:p>
      </xdr:txBody>
    </xdr:sp>
    <xdr:clientData/>
  </xdr:twoCellAnchor>
  <xdr:twoCellAnchor>
    <xdr:from>
      <xdr:col>1</xdr:col>
      <xdr:colOff>714376</xdr:colOff>
      <xdr:row>6</xdr:row>
      <xdr:rowOff>1</xdr:rowOff>
    </xdr:from>
    <xdr:to>
      <xdr:col>6</xdr:col>
      <xdr:colOff>314326</xdr:colOff>
      <xdr:row>6</xdr:row>
      <xdr:rowOff>379414</xdr:rowOff>
    </xdr:to>
    <xdr:cxnSp macro="">
      <xdr:nvCxnSpPr>
        <xdr:cNvPr id="23" name="カギ線コネクタ 22"/>
        <xdr:cNvCxnSpPr>
          <a:stCxn id="22" idx="1"/>
          <a:endCxn id="24" idx="0"/>
        </xdr:cNvCxnSpPr>
      </xdr:nvCxnSpPr>
      <xdr:spPr>
        <a:xfrm rot="10800000">
          <a:off x="1476376" y="2133601"/>
          <a:ext cx="5071110" cy="379413"/>
        </a:xfrm>
        <a:prstGeom prst="bentConnector4">
          <a:avLst>
            <a:gd name="adj1" fmla="val 43950"/>
            <a:gd name="adj2" fmla="val 160251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</xdr:col>
      <xdr:colOff>28575</xdr:colOff>
      <xdr:row>6</xdr:row>
      <xdr:rowOff>0</xdr:rowOff>
    </xdr:from>
    <xdr:to>
      <xdr:col>1</xdr:col>
      <xdr:colOff>1400175</xdr:colOff>
      <xdr:row>15</xdr:row>
      <xdr:rowOff>438150</xdr:rowOff>
    </xdr:to>
    <xdr:sp macro="" textlink="">
      <xdr:nvSpPr>
        <xdr:cNvPr id="24" name="正方形/長方形 23"/>
        <xdr:cNvSpPr/>
      </xdr:nvSpPr>
      <xdr:spPr>
        <a:xfrm>
          <a:off x="790575" y="2133600"/>
          <a:ext cx="1249680" cy="3882390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452156</xdr:colOff>
      <xdr:row>6</xdr:row>
      <xdr:rowOff>201706</xdr:rowOff>
    </xdr:from>
    <xdr:to>
      <xdr:col>7</xdr:col>
      <xdr:colOff>224117</xdr:colOff>
      <xdr:row>9</xdr:row>
      <xdr:rowOff>191060</xdr:rowOff>
    </xdr:to>
    <xdr:sp macro="" textlink="">
      <xdr:nvSpPr>
        <xdr:cNvPr id="25" name="テキスト ボックス 24"/>
        <xdr:cNvSpPr txBox="1"/>
      </xdr:nvSpPr>
      <xdr:spPr>
        <a:xfrm>
          <a:off x="6691591" y="2568388"/>
          <a:ext cx="1600761" cy="1145801"/>
        </a:xfrm>
        <a:prstGeom prst="round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総支給額には、賃金台帳等を参考に、基本給＋諸手当（賞与を除く）を算出の上、ご記入ください。</a:t>
          </a:r>
          <a:endParaRPr kumimoji="1" lang="en-US" altLang="ja-JP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9525</xdr:colOff>
      <xdr:row>16</xdr:row>
      <xdr:rowOff>38100</xdr:rowOff>
    </xdr:from>
    <xdr:to>
      <xdr:col>5</xdr:col>
      <xdr:colOff>1247775</xdr:colOff>
      <xdr:row>16</xdr:row>
      <xdr:rowOff>447675</xdr:rowOff>
    </xdr:to>
    <xdr:sp macro="" textlink="">
      <xdr:nvSpPr>
        <xdr:cNvPr id="26" name="正方形/長方形 25"/>
        <xdr:cNvSpPr/>
      </xdr:nvSpPr>
      <xdr:spPr>
        <a:xfrm>
          <a:off x="5099685" y="6057900"/>
          <a:ext cx="1131570" cy="409575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537883</xdr:colOff>
      <xdr:row>14</xdr:row>
      <xdr:rowOff>200585</xdr:rowOff>
    </xdr:from>
    <xdr:to>
      <xdr:col>8</xdr:col>
      <xdr:colOff>295836</xdr:colOff>
      <xdr:row>16</xdr:row>
      <xdr:rowOff>372035</xdr:rowOff>
    </xdr:to>
    <xdr:sp macro="" textlink="">
      <xdr:nvSpPr>
        <xdr:cNvPr id="27" name="テキスト ボックス 26"/>
        <xdr:cNvSpPr txBox="1"/>
      </xdr:nvSpPr>
      <xdr:spPr>
        <a:xfrm>
          <a:off x="6777318" y="5651126"/>
          <a:ext cx="2196353" cy="942415"/>
        </a:xfrm>
        <a:prstGeom prst="round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右下の金額を、様式第</a:t>
          </a:r>
          <a:r>
            <a:rPr kumimoji="1" lang="en-US" altLang="ja-JP" sz="10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0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号別紙</a:t>
          </a:r>
          <a:r>
            <a:rPr kumimoji="1" lang="en-US" altLang="ja-JP" sz="10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4-1</a:t>
          </a:r>
          <a:r>
            <a:rPr kumimoji="1" lang="ja-JP" altLang="en-US" sz="10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直接人件費算総括表の助成対象経費に転記してください。</a:t>
          </a:r>
        </a:p>
      </xdr:txBody>
    </xdr:sp>
    <xdr:clientData/>
  </xdr:twoCellAnchor>
  <xdr:twoCellAnchor>
    <xdr:from>
      <xdr:col>7</xdr:col>
      <xdr:colOff>502023</xdr:colOff>
      <xdr:row>18</xdr:row>
      <xdr:rowOff>213472</xdr:rowOff>
    </xdr:from>
    <xdr:to>
      <xdr:col>7</xdr:col>
      <xdr:colOff>502023</xdr:colOff>
      <xdr:row>19</xdr:row>
      <xdr:rowOff>146797</xdr:rowOff>
    </xdr:to>
    <xdr:sp macro="" textlink="">
      <xdr:nvSpPr>
        <xdr:cNvPr id="28" name="正方形/長方形 27"/>
        <xdr:cNvSpPr/>
      </xdr:nvSpPr>
      <xdr:spPr>
        <a:xfrm>
          <a:off x="8570258" y="7277660"/>
          <a:ext cx="0" cy="318808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0</xdr:colOff>
      <xdr:row>7</xdr:row>
      <xdr:rowOff>381001</xdr:rowOff>
    </xdr:from>
    <xdr:to>
      <xdr:col>4</xdr:col>
      <xdr:colOff>0</xdr:colOff>
      <xdr:row>9</xdr:row>
      <xdr:rowOff>1</xdr:rowOff>
    </xdr:to>
    <xdr:sp macro="" textlink="">
      <xdr:nvSpPr>
        <xdr:cNvPr id="29" name="正方形/長方形 28"/>
        <xdr:cNvSpPr/>
      </xdr:nvSpPr>
      <xdr:spPr>
        <a:xfrm>
          <a:off x="2994660" y="2903221"/>
          <a:ext cx="952500" cy="396240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381000</xdr:colOff>
      <xdr:row>11</xdr:row>
      <xdr:rowOff>4482</xdr:rowOff>
    </xdr:from>
    <xdr:to>
      <xdr:col>9</xdr:col>
      <xdr:colOff>71718</xdr:colOff>
      <xdr:row>13</xdr:row>
      <xdr:rowOff>71717</xdr:rowOff>
    </xdr:to>
    <xdr:sp macro="" textlink="">
      <xdr:nvSpPr>
        <xdr:cNvPr id="30" name="テキスト ボックス 29"/>
        <xdr:cNvSpPr txBox="1"/>
      </xdr:nvSpPr>
      <xdr:spPr>
        <a:xfrm>
          <a:off x="6620435" y="4298576"/>
          <a:ext cx="2738718" cy="838200"/>
        </a:xfrm>
        <a:prstGeom prst="round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従事時間が月上限</a:t>
          </a:r>
          <a:r>
            <a:rPr kumimoji="1" lang="en-US" altLang="ja-JP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150</a:t>
          </a:r>
          <a:r>
            <a:rPr kumimoji="1" lang="ja-JP" altLang="en-US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時間を超える場合は、自動で</a:t>
          </a:r>
          <a:r>
            <a:rPr kumimoji="1" lang="en-US" altLang="ja-JP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150</a:t>
          </a:r>
          <a:r>
            <a:rPr kumimoji="1" lang="ja-JP" altLang="en-US" sz="11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時間が算出されます。</a:t>
          </a:r>
          <a:endParaRPr kumimoji="1" lang="en-US" altLang="ja-JP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488577</xdr:colOff>
      <xdr:row>9</xdr:row>
      <xdr:rowOff>1</xdr:rowOff>
    </xdr:from>
    <xdr:to>
      <xdr:col>6</xdr:col>
      <xdr:colOff>1750359</xdr:colOff>
      <xdr:row>11</xdr:row>
      <xdr:rowOff>4482</xdr:rowOff>
    </xdr:to>
    <xdr:cxnSp macro="">
      <xdr:nvCxnSpPr>
        <xdr:cNvPr id="31" name="カギ線コネクタ 30"/>
        <xdr:cNvCxnSpPr>
          <a:stCxn id="30" idx="0"/>
          <a:endCxn id="29" idx="2"/>
        </xdr:cNvCxnSpPr>
      </xdr:nvCxnSpPr>
      <xdr:spPr>
        <a:xfrm rot="16200000" flipV="1">
          <a:off x="5420286" y="1729068"/>
          <a:ext cx="775446" cy="4363570"/>
        </a:xfrm>
        <a:prstGeom prst="bentConnector3">
          <a:avLst>
            <a:gd name="adj1" fmla="val 50000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593598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43544</xdr:colOff>
      <xdr:row>6</xdr:row>
      <xdr:rowOff>272145</xdr:rowOff>
    </xdr:from>
    <xdr:to>
      <xdr:col>4</xdr:col>
      <xdr:colOff>555172</xdr:colOff>
      <xdr:row>14</xdr:row>
      <xdr:rowOff>152401</xdr:rowOff>
    </xdr:to>
    <xdr:sp macro="" textlink="">
      <xdr:nvSpPr>
        <xdr:cNvPr id="30" name="正方形/長方形 29"/>
        <xdr:cNvSpPr/>
      </xdr:nvSpPr>
      <xdr:spPr>
        <a:xfrm>
          <a:off x="805544" y="1948545"/>
          <a:ext cx="1284514" cy="2318656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54429</xdr:rowOff>
    </xdr:from>
    <xdr:to>
      <xdr:col>7</xdr:col>
      <xdr:colOff>1390650</xdr:colOff>
      <xdr:row>22</xdr:row>
      <xdr:rowOff>63954</xdr:rowOff>
    </xdr:to>
    <xdr:sp macro="" textlink="">
      <xdr:nvSpPr>
        <xdr:cNvPr id="31" name="角丸四角形 30"/>
        <xdr:cNvSpPr/>
      </xdr:nvSpPr>
      <xdr:spPr>
        <a:xfrm>
          <a:off x="0" y="4778829"/>
          <a:ext cx="5048250" cy="1838325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出勤簿・タイムカード等を参考に、サービス開発に従事した作業時刻・休憩等除外時間をご記入ください。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作業時間数は自動計算されます。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超過勤務・休日労働等、助成対象とならない時間帯を記入した場合、審査により助成対象外となりますのでご注意ください。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サービス開発に関しない作業が挟まれた場合は、休憩等除外時間に含めて算出してください。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435427</xdr:colOff>
      <xdr:row>14</xdr:row>
      <xdr:rowOff>152401</xdr:rowOff>
    </xdr:from>
    <xdr:to>
      <xdr:col>2</xdr:col>
      <xdr:colOff>533402</xdr:colOff>
      <xdr:row>16</xdr:row>
      <xdr:rowOff>58513</xdr:rowOff>
    </xdr:to>
    <xdr:cxnSp macro="">
      <xdr:nvCxnSpPr>
        <xdr:cNvPr id="32" name="カギ線コネクタ 31"/>
        <xdr:cNvCxnSpPr/>
      </xdr:nvCxnSpPr>
      <xdr:spPr>
        <a:xfrm rot="5400000" flipH="1" flipV="1">
          <a:off x="988559" y="4476069"/>
          <a:ext cx="515712" cy="97975"/>
        </a:xfrm>
        <a:prstGeom prst="bentConnector3">
          <a:avLst>
            <a:gd name="adj1" fmla="val 50000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740228</xdr:colOff>
      <xdr:row>6</xdr:row>
      <xdr:rowOff>293913</xdr:rowOff>
    </xdr:from>
    <xdr:to>
      <xdr:col>7</xdr:col>
      <xdr:colOff>2262323</xdr:colOff>
      <xdr:row>14</xdr:row>
      <xdr:rowOff>141513</xdr:rowOff>
    </xdr:to>
    <xdr:sp macro="" textlink="">
      <xdr:nvSpPr>
        <xdr:cNvPr id="34" name="正方形/長方形 33"/>
        <xdr:cNvSpPr/>
      </xdr:nvSpPr>
      <xdr:spPr>
        <a:xfrm>
          <a:off x="3624942" y="1970313"/>
          <a:ext cx="2294981" cy="2286000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2209800</xdr:colOff>
      <xdr:row>15</xdr:row>
      <xdr:rowOff>217715</xdr:rowOff>
    </xdr:from>
    <xdr:to>
      <xdr:col>9</xdr:col>
      <xdr:colOff>745399</xdr:colOff>
      <xdr:row>18</xdr:row>
      <xdr:rowOff>227240</xdr:rowOff>
    </xdr:to>
    <xdr:sp macro="" textlink="">
      <xdr:nvSpPr>
        <xdr:cNvPr id="35" name="角丸四角形 34"/>
        <xdr:cNvSpPr/>
      </xdr:nvSpPr>
      <xdr:spPr>
        <a:xfrm>
          <a:off x="5867400" y="4637315"/>
          <a:ext cx="1594485" cy="923925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従事したサービス開発に関する作業内容をご記入ください。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1676400</xdr:colOff>
      <xdr:row>14</xdr:row>
      <xdr:rowOff>130628</xdr:rowOff>
    </xdr:from>
    <xdr:to>
      <xdr:col>8</xdr:col>
      <xdr:colOff>319087</xdr:colOff>
      <xdr:row>15</xdr:row>
      <xdr:rowOff>271855</xdr:rowOff>
    </xdr:to>
    <xdr:cxnSp macro="">
      <xdr:nvCxnSpPr>
        <xdr:cNvPr id="36" name="カギ線コネクタ 35"/>
        <xdr:cNvCxnSpPr/>
      </xdr:nvCxnSpPr>
      <xdr:spPr>
        <a:xfrm rot="16200000" flipV="1">
          <a:off x="5575330" y="4004098"/>
          <a:ext cx="446027" cy="928687"/>
        </a:xfrm>
        <a:prstGeom prst="bentConnector3">
          <a:avLst>
            <a:gd name="adj1" fmla="val 50000"/>
          </a:avLst>
        </a:prstGeom>
        <a:noFill/>
        <a:ln w="25400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13</xdr:col>
      <xdr:colOff>188685</xdr:colOff>
      <xdr:row>6</xdr:row>
      <xdr:rowOff>19352</xdr:rowOff>
    </xdr:from>
    <xdr:to>
      <xdr:col>17</xdr:col>
      <xdr:colOff>662819</xdr:colOff>
      <xdr:row>8</xdr:row>
      <xdr:rowOff>280609</xdr:rowOff>
    </xdr:to>
    <xdr:sp macro="" textlink="">
      <xdr:nvSpPr>
        <xdr:cNvPr id="37" name="テキスト ボックス 36"/>
        <xdr:cNvSpPr txBox="1"/>
      </xdr:nvSpPr>
      <xdr:spPr>
        <a:xfrm>
          <a:off x="10416418" y="1695752"/>
          <a:ext cx="3589868" cy="870857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作業内容を確認するため、成果物のご提出を依頼する場合がございます　</a:t>
          </a:r>
        </a:p>
      </xdr:txBody>
    </xdr:sp>
    <xdr:clientData/>
  </xdr:twoCellAnchor>
  <xdr:twoCellAnchor>
    <xdr:from>
      <xdr:col>13</xdr:col>
      <xdr:colOff>176589</xdr:colOff>
      <xdr:row>9</xdr:row>
      <xdr:rowOff>243113</xdr:rowOff>
    </xdr:from>
    <xdr:to>
      <xdr:col>17</xdr:col>
      <xdr:colOff>650723</xdr:colOff>
      <xdr:row>13</xdr:row>
      <xdr:rowOff>232228</xdr:rowOff>
    </xdr:to>
    <xdr:sp macro="" textlink="">
      <xdr:nvSpPr>
        <xdr:cNvPr id="38" name="テキスト ボックス 37"/>
        <xdr:cNvSpPr txBox="1"/>
      </xdr:nvSpPr>
      <xdr:spPr>
        <a:xfrm>
          <a:off x="10404322" y="2833913"/>
          <a:ext cx="3589868" cy="1208315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日付、作業時刻、休憩等除外時間、作業内容をご入力ください</a:t>
          </a:r>
        </a:p>
      </xdr:txBody>
    </xdr:sp>
    <xdr:clientData/>
  </xdr:twoCellAnchor>
  <xdr:twoCellAnchor>
    <xdr:from>
      <xdr:col>0</xdr:col>
      <xdr:colOff>687010</xdr:colOff>
      <xdr:row>1</xdr:row>
      <xdr:rowOff>261256</xdr:rowOff>
    </xdr:from>
    <xdr:to>
      <xdr:col>4</xdr:col>
      <xdr:colOff>175382</xdr:colOff>
      <xdr:row>3</xdr:row>
      <xdr:rowOff>10885</xdr:rowOff>
    </xdr:to>
    <xdr:sp macro="" textlink="">
      <xdr:nvSpPr>
        <xdr:cNvPr id="39" name="正方形/長方形 38"/>
        <xdr:cNvSpPr/>
      </xdr:nvSpPr>
      <xdr:spPr>
        <a:xfrm flipV="1">
          <a:off x="687010" y="489856"/>
          <a:ext cx="1782839" cy="359229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587826</xdr:colOff>
      <xdr:row>2</xdr:row>
      <xdr:rowOff>152403</xdr:rowOff>
    </xdr:from>
    <xdr:to>
      <xdr:col>12</xdr:col>
      <xdr:colOff>516466</xdr:colOff>
      <xdr:row>5</xdr:row>
      <xdr:rowOff>152401</xdr:rowOff>
    </xdr:to>
    <xdr:sp macro="" textlink="">
      <xdr:nvSpPr>
        <xdr:cNvPr id="41" name="角丸四角形 40"/>
        <xdr:cNvSpPr/>
      </xdr:nvSpPr>
      <xdr:spPr>
        <a:xfrm>
          <a:off x="6539893" y="685803"/>
          <a:ext cx="3044373" cy="914398"/>
        </a:xfrm>
        <a:prstGeom prst="roundRect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給与支払月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例：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月作業分を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月に支払う場合は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月のシートに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月の作業日をご入力ください</a:t>
          </a:r>
        </a:p>
      </xdr:txBody>
    </xdr:sp>
    <xdr:clientData/>
  </xdr:twoCellAnchor>
  <xdr:twoCellAnchor>
    <xdr:from>
      <xdr:col>4</xdr:col>
      <xdr:colOff>166915</xdr:colOff>
      <xdr:row>2</xdr:row>
      <xdr:rowOff>136070</xdr:rowOff>
    </xdr:from>
    <xdr:to>
      <xdr:col>8</xdr:col>
      <xdr:colOff>579359</xdr:colOff>
      <xdr:row>4</xdr:row>
      <xdr:rowOff>2</xdr:rowOff>
    </xdr:to>
    <xdr:cxnSp macro="">
      <xdr:nvCxnSpPr>
        <xdr:cNvPr id="42" name="直線矢印コネクタ 41"/>
        <xdr:cNvCxnSpPr/>
      </xdr:nvCxnSpPr>
      <xdr:spPr>
        <a:xfrm flipH="1" flipV="1">
          <a:off x="2461382" y="669470"/>
          <a:ext cx="4832044" cy="4735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76201</xdr:colOff>
      <xdr:row>6</xdr:row>
      <xdr:rowOff>272139</xdr:rowOff>
    </xdr:from>
    <xdr:to>
      <xdr:col>0</xdr:col>
      <xdr:colOff>729343</xdr:colOff>
      <xdr:row>14</xdr:row>
      <xdr:rowOff>21770</xdr:rowOff>
    </xdr:to>
    <xdr:sp macro="" textlink="">
      <xdr:nvSpPr>
        <xdr:cNvPr id="47" name="正方形/長方形 46"/>
        <xdr:cNvSpPr/>
      </xdr:nvSpPr>
      <xdr:spPr>
        <a:xfrm flipV="1">
          <a:off x="76201" y="1948539"/>
          <a:ext cx="653142" cy="2188031"/>
        </a:xfrm>
        <a:prstGeom prst="rect">
          <a:avLst/>
        </a:prstGeom>
        <a:solidFill>
          <a:srgbClr val="FF0000">
            <a:alpha val="2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402772</xdr:colOff>
      <xdr:row>4</xdr:row>
      <xdr:rowOff>2</xdr:rowOff>
    </xdr:from>
    <xdr:to>
      <xdr:col>8</xdr:col>
      <xdr:colOff>587826</xdr:colOff>
      <xdr:row>6</xdr:row>
      <xdr:rowOff>272139</xdr:rowOff>
    </xdr:to>
    <xdr:cxnSp macro="">
      <xdr:nvCxnSpPr>
        <xdr:cNvPr id="48" name="直線矢印コネクタ 47"/>
        <xdr:cNvCxnSpPr>
          <a:stCxn id="41" idx="1"/>
          <a:endCxn id="47" idx="2"/>
        </xdr:cNvCxnSpPr>
      </xdr:nvCxnSpPr>
      <xdr:spPr>
        <a:xfrm flipH="1">
          <a:off x="402772" y="1143002"/>
          <a:ext cx="6137121" cy="80553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118533</xdr:colOff>
      <xdr:row>1</xdr:row>
      <xdr:rowOff>287867</xdr:rowOff>
    </xdr:from>
    <xdr:to>
      <xdr:col>17</xdr:col>
      <xdr:colOff>592667</xdr:colOff>
      <xdr:row>4</xdr:row>
      <xdr:rowOff>244324</xdr:rowOff>
    </xdr:to>
    <xdr:sp macro="" textlink="">
      <xdr:nvSpPr>
        <xdr:cNvPr id="43" name="テキスト ボックス 42"/>
        <xdr:cNvSpPr txBox="1"/>
      </xdr:nvSpPr>
      <xdr:spPr>
        <a:xfrm>
          <a:off x="10346266" y="516467"/>
          <a:ext cx="3589868" cy="870857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月のシートに企業名、従事者名を入力してください。他のシートに反映されます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899" name="Line 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0" name="Line 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1" name="Line 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2" name="Line 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3" name="Line 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4" name="Line 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5" name="Line 1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6" name="Line 1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7" name="Line 1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8" name="Line 1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09" name="Line 1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0" name="Line 1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1" name="Line 1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2" name="Line 1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3" name="Line 1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4" name="Line 1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5" name="Line 2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6" name="Line 2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7" name="Line 22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8" name="Line 23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19" name="Line 24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0" name="Line 25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1" name="Line 26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2" name="Line 27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3" name="Line 28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4" name="Line 29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5" name="Line 30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926" name="Line 31"/>
        <xdr:cNvSpPr>
          <a:spLocks noChangeShapeType="1"/>
        </xdr:cNvSpPr>
      </xdr:nvSpPr>
      <xdr:spPr bwMode="auto">
        <a:xfrm>
          <a:off x="6469380" y="1078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6096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A6:F26" totalsRowCount="1" headerRowDxfId="537" dataDxfId="536" totalsRowDxfId="535" headerRowCellStyle="標準 2" dataCellStyle="標準 2">
  <autoFilter ref="A6:F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年月" dataDxfId="534" totalsRowDxfId="533" dataCellStyle="標準 2"/>
    <tableColumn id="6" name="総支給額_x000a_(円)_x000a_(A)" dataDxfId="532" totalsRowDxfId="531"/>
    <tableColumn id="8" name="時間単価_x000a_(円)_x000a_(B) " totalsRowFunction="custom" dataDxfId="530" totalsRowDxfId="529" dataCellStyle="標準 2">
      <calculatedColumnFormula>LOOKUP(MIN(テーブル2[総支給額
(円)
(A)]),人件費単価一覧表[円以上],人件費単価一覧表[単位：円])</calculatedColumnFormula>
      <totalsRowFormula>LOOKUP(MIN(テーブル2[総支給額
(円)
(A)]),$H$31:$H$55,$K$31:$K$55)</totalsRowFormula>
    </tableColumn>
    <tableColumn id="9" name="従事時間_x000a_(時間)_x000a_(C) " totalsRowFunction="sum" dataDxfId="528" totalsRowDxfId="527" dataCellStyle="標準 2">
      <calculatedColumnFormula>MIN(作業日報兼直接人件費個別明細表1[[#Totals],[列6]]*24,150)</calculatedColumnFormula>
    </tableColumn>
    <tableColumn id="10" name="算定額_x000a_(D)=(B)X(C)" totalsRowFunction="sum" dataDxfId="526" totalsRowDxfId="525" dataCellStyle="標準 2">
      <calculatedColumnFormula>テーブル2[[#This Row],[時間単価
(円)
(B) ]]*テーブル2[[#This Row],[従事時間
(時間)
(C) ]]</calculatedColumnFormula>
    </tableColumn>
    <tableColumn id="11" name="助成対象経費_x000a_(円)_x000a_(A)を上限_x000a_とする" totalsRowFunction="sum" dataDxfId="524" totalsRowDxfId="523" dataCellStyle="標準 2">
      <calculatedColumnFormula>+IF(テーブル2[[#This Row],[総支給額
(円)
(A)]]="",0,MIN(テーブル2[[#This Row],[総支給額
(円)
(A)]],テーブル2[[#This Row],[算定額
(D)=(B)X(C)]]))</calculatedColumnFormula>
    </tableColumn>
  </tableColumns>
  <tableStyleInfo name="テーブル スタイル 2" showFirstColumn="0" showLastColumn="0" showRowStripes="1" showColumnStripes="0"/>
</table>
</file>

<file path=xl/tables/table10.xml><?xml version="1.0" encoding="utf-8"?>
<table xmlns="http://schemas.openxmlformats.org/spreadsheetml/2006/main" id="7" name="作業日報兼直接人件費個別明細表5" displayName="作業日報兼直接人件費個別明細表5" ref="A8:H31" headerRowCount="0" totalsRowCount="1" headerRowDxfId="359" dataDxfId="357" totalsRowDxfId="356" headerRowBorderDxfId="358">
  <tableColumns count="8">
    <tableColumn id="1" name="列1" totalsRowLabel="合計" headerRowDxfId="355" dataDxfId="354" totalsRowDxfId="353"/>
    <tableColumn id="8" name="列8" headerRowDxfId="352" dataDxfId="351" totalsRowDxfId="350">
      <calculatedColumnFormula>IF(作業日報兼直接人件費個別明細表5[[#This Row],[列1]]="", "", TEXT(作業日報兼直接人件費個別明細表5[[#This Row],[列1]],"aaaa"))</calculatedColumnFormula>
    </tableColumn>
    <tableColumn id="2" name="列2" headerRowDxfId="349" totalsRowDxfId="348"/>
    <tableColumn id="3" name="列3" headerRowDxfId="347" totalsRowDxfId="346"/>
    <tableColumn id="4" name="列4" headerRowDxfId="345" totalsRowDxfId="344"/>
    <tableColumn id="5" name="列5" headerRowDxfId="343" totalsRowDxfId="342"/>
    <tableColumn id="6" name="列6" totalsRowFunction="custom" headerRowDxfId="341" dataDxfId="340" totalsRowDxfId="339">
      <calculatedColumnFormula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calculatedColumnFormula>
      <totalsRowFormula>SUBTOTAL(109,作業日報兼直接人件費個別明細表5[列6])</totalsRowFormula>
    </tableColumn>
    <tableColumn id="7" name="列7" headerRowDxfId="338" dataDxfId="337" totalsRowDxfId="336"/>
  </tableColumns>
  <tableStyleInfo name="テーブル スタイル 2" showFirstColumn="0" showLastColumn="0" showRowStripes="1" showColumnStripes="0"/>
</table>
</file>

<file path=xl/tables/table11.xml><?xml version="1.0" encoding="utf-8"?>
<table xmlns="http://schemas.openxmlformats.org/spreadsheetml/2006/main" id="8" name="作業日報兼直接人件費個別明細表6" displayName="作業日報兼直接人件費個別明細表6" ref="A8:H31" headerRowCount="0" totalsRowCount="1" headerRowDxfId="335" dataDxfId="333" totalsRowDxfId="332" headerRowBorderDxfId="334">
  <tableColumns count="8">
    <tableColumn id="1" name="列1" totalsRowLabel="合計" headerRowDxfId="331" dataDxfId="330" totalsRowDxfId="329"/>
    <tableColumn id="8" name="列8" headerRowDxfId="328" dataDxfId="327" totalsRowDxfId="326">
      <calculatedColumnFormula>IF(作業日報兼直接人件費個別明細表6[[#This Row],[列1]]="", "", TEXT(作業日報兼直接人件費個別明細表6[[#This Row],[列1]],"aaaa"))</calculatedColumnFormula>
    </tableColumn>
    <tableColumn id="2" name="列2" headerRowDxfId="325" totalsRowDxfId="324"/>
    <tableColumn id="3" name="列3" headerRowDxfId="323" totalsRowDxfId="322"/>
    <tableColumn id="4" name="列4" headerRowDxfId="321" totalsRowDxfId="320"/>
    <tableColumn id="5" name="列5" headerRowDxfId="319" totalsRowDxfId="318"/>
    <tableColumn id="6" name="列6" totalsRowFunction="custom" headerRowDxfId="317" dataDxfId="316" totalsRowDxfId="315">
      <calculatedColumnFormula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calculatedColumnFormula>
      <totalsRowFormula>SUBTOTAL(109,作業日報兼直接人件費個別明細表6[列6])</totalsRowFormula>
    </tableColumn>
    <tableColumn id="7" name="列7" headerRowDxfId="314" dataDxfId="313" totalsRowDxfId="312"/>
  </tableColumns>
  <tableStyleInfo name="テーブル スタイル 2" showFirstColumn="0" showLastColumn="0" showRowStripes="1" showColumnStripes="0"/>
</table>
</file>

<file path=xl/tables/table12.xml><?xml version="1.0" encoding="utf-8"?>
<table xmlns="http://schemas.openxmlformats.org/spreadsheetml/2006/main" id="9" name="作業日報兼直接人件費個別明細表7" displayName="作業日報兼直接人件費個別明細表7" ref="A8:H31" headerRowCount="0" totalsRowCount="1" headerRowDxfId="311" dataDxfId="309" totalsRowDxfId="308" headerRowBorderDxfId="310">
  <tableColumns count="8">
    <tableColumn id="1" name="列1" totalsRowLabel="合計" headerRowDxfId="307" dataDxfId="306" totalsRowDxfId="305"/>
    <tableColumn id="8" name="列8" headerRowDxfId="304" dataDxfId="303" totalsRowDxfId="302">
      <calculatedColumnFormula>IF(作業日報兼直接人件費個別明細表7[[#This Row],[列1]]="", "", TEXT(作業日報兼直接人件費個別明細表7[[#This Row],[列1]],"aaaa"))</calculatedColumnFormula>
    </tableColumn>
    <tableColumn id="2" name="列2" headerRowDxfId="301" totalsRowDxfId="300"/>
    <tableColumn id="3" name="列3" headerRowDxfId="299" totalsRowDxfId="298"/>
    <tableColumn id="4" name="列4" headerRowDxfId="297" totalsRowDxfId="296"/>
    <tableColumn id="5" name="列5" headerRowDxfId="295" totalsRowDxfId="294"/>
    <tableColumn id="6" name="列6" totalsRowFunction="custom" headerRowDxfId="293" dataDxfId="292" totalsRowDxfId="291">
      <calculatedColumnFormula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calculatedColumnFormula>
      <totalsRowFormula>SUBTOTAL(109,作業日報兼直接人件費個別明細表7[列6])</totalsRowFormula>
    </tableColumn>
    <tableColumn id="7" name="列7" headerRowDxfId="290" dataDxfId="289" totalsRowDxfId="288"/>
  </tableColumns>
  <tableStyleInfo name="テーブル スタイル 2" showFirstColumn="0" showLastColumn="0" showRowStripes="1" showColumnStripes="0"/>
</table>
</file>

<file path=xl/tables/table13.xml><?xml version="1.0" encoding="utf-8"?>
<table xmlns="http://schemas.openxmlformats.org/spreadsheetml/2006/main" id="10" name="作業日報兼直接人件費個別明細表8" displayName="作業日報兼直接人件費個別明細表8" ref="A8:H31" headerRowCount="0" totalsRowCount="1" headerRowDxfId="287" dataDxfId="285" totalsRowDxfId="284" headerRowBorderDxfId="286">
  <tableColumns count="8">
    <tableColumn id="1" name="列1" totalsRowLabel="合計" headerRowDxfId="283" dataDxfId="282" totalsRowDxfId="281"/>
    <tableColumn id="8" name="列8" headerRowDxfId="280" dataDxfId="279" totalsRowDxfId="278">
      <calculatedColumnFormula>IF(作業日報兼直接人件費個別明細表8[[#This Row],[列1]]="", "", TEXT(作業日報兼直接人件費個別明細表8[[#This Row],[列1]],"aaaa"))</calculatedColumnFormula>
    </tableColumn>
    <tableColumn id="2" name="列2" headerRowDxfId="277" totalsRowDxfId="276"/>
    <tableColumn id="3" name="列3" headerRowDxfId="275" totalsRowDxfId="274"/>
    <tableColumn id="4" name="列4" headerRowDxfId="273" totalsRowDxfId="272"/>
    <tableColumn id="5" name="列5" headerRowDxfId="271" totalsRowDxfId="270"/>
    <tableColumn id="6" name="列6" totalsRowFunction="custom" headerRowDxfId="269" dataDxfId="268" totalsRowDxfId="267">
      <calculatedColumnFormula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calculatedColumnFormula>
      <totalsRowFormula>SUBTOTAL(109,作業日報兼直接人件費個別明細表8[列6])</totalsRowFormula>
    </tableColumn>
    <tableColumn id="7" name="列7" headerRowDxfId="266" dataDxfId="265" totalsRowDxfId="264"/>
  </tableColumns>
  <tableStyleInfo name="テーブル スタイル 2" showFirstColumn="0" showLastColumn="0" showRowStripes="1" showColumnStripes="0"/>
</table>
</file>

<file path=xl/tables/table14.xml><?xml version="1.0" encoding="utf-8"?>
<table xmlns="http://schemas.openxmlformats.org/spreadsheetml/2006/main" id="11" name="作業日報兼直接人件費個別明細表9" displayName="作業日報兼直接人件費個別明細表9" ref="A8:H31" headerRowCount="0" totalsRowCount="1" headerRowDxfId="263" dataDxfId="261" totalsRowDxfId="260" headerRowBorderDxfId="262">
  <tableColumns count="8">
    <tableColumn id="1" name="列1" totalsRowLabel="合計" headerRowDxfId="259" dataDxfId="258" totalsRowDxfId="257"/>
    <tableColumn id="8" name="列8" headerRowDxfId="256" dataDxfId="255" totalsRowDxfId="254"/>
    <tableColumn id="2" name="列2" headerRowDxfId="253" totalsRowDxfId="252"/>
    <tableColumn id="3" name="列3" headerRowDxfId="251" totalsRowDxfId="250"/>
    <tableColumn id="4" name="列4" headerRowDxfId="249" totalsRowDxfId="248"/>
    <tableColumn id="5" name="列5" headerRowDxfId="247" totalsRowDxfId="246"/>
    <tableColumn id="6" name="列6" totalsRowFunction="custom" headerRowDxfId="245" dataDxfId="244" totalsRowDxfId="243">
      <calculatedColumnFormula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calculatedColumnFormula>
      <totalsRowFormula>SUBTOTAL(109,作業日報兼直接人件費個別明細表9[列6])</totalsRowFormula>
    </tableColumn>
    <tableColumn id="7" name="列7" headerRowDxfId="242" dataDxfId="241" totalsRowDxfId="240"/>
  </tableColumns>
  <tableStyleInfo name="テーブル スタイル 2" showFirstColumn="0" showLastColumn="0" showRowStripes="1" showColumnStripes="0"/>
</table>
</file>

<file path=xl/tables/table15.xml><?xml version="1.0" encoding="utf-8"?>
<table xmlns="http://schemas.openxmlformats.org/spreadsheetml/2006/main" id="12" name="作業日報兼直接人件費個別明細表10" displayName="作業日報兼直接人件費個別明細表10" ref="A8:H31" headerRowCount="0" totalsRowCount="1" headerRowDxfId="239" dataDxfId="237" totalsRowDxfId="236" headerRowBorderDxfId="238">
  <tableColumns count="8">
    <tableColumn id="1" name="列1" totalsRowLabel="合計" headerRowDxfId="235" dataDxfId="234" totalsRowDxfId="233"/>
    <tableColumn id="8" name="列8" headerRowDxfId="232" dataDxfId="231" totalsRowDxfId="230">
      <calculatedColumnFormula>IF(作業日報兼直接人件費個別明細表10[[#This Row],[列1]]="", "", TEXT(作業日報兼直接人件費個別明細表10[[#This Row],[列1]],"aaaa"))</calculatedColumnFormula>
    </tableColumn>
    <tableColumn id="2" name="列2" headerRowDxfId="229" totalsRowDxfId="228"/>
    <tableColumn id="3" name="列3" headerRowDxfId="227" totalsRowDxfId="226"/>
    <tableColumn id="4" name="列4" headerRowDxfId="225" totalsRowDxfId="224"/>
    <tableColumn id="5" name="列5" headerRowDxfId="223" totalsRowDxfId="222"/>
    <tableColumn id="6" name="列6" totalsRowFunction="custom" headerRowDxfId="221" dataDxfId="220" totalsRowDxfId="219">
      <calculatedColumnFormula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calculatedColumnFormula>
      <totalsRowFormula>SUBTOTAL(109,作業日報兼直接人件費個別明細表10[列6])</totalsRowFormula>
    </tableColumn>
    <tableColumn id="7" name="列7" headerRowDxfId="218" dataDxfId="217" totalsRowDxfId="216"/>
  </tableColumns>
  <tableStyleInfo name="テーブル スタイル 2" showFirstColumn="0" showLastColumn="0" showRowStripes="1" showColumnStripes="0"/>
</table>
</file>

<file path=xl/tables/table16.xml><?xml version="1.0" encoding="utf-8"?>
<table xmlns="http://schemas.openxmlformats.org/spreadsheetml/2006/main" id="13" name="作業日報兼直接人件費個別明細表1014" displayName="作業日報兼直接人件費個別明細表1014" ref="A8:H31" headerRowCount="0" totalsRowCount="1" headerRowDxfId="215" dataDxfId="213" totalsRowDxfId="212" headerRowBorderDxfId="214">
  <tableColumns count="8">
    <tableColumn id="1" name="列1" totalsRowLabel="合計" headerRowDxfId="211" dataDxfId="210" totalsRowDxfId="209"/>
    <tableColumn id="8" name="列8" headerRowDxfId="208" dataDxfId="207" totalsRowDxfId="206">
      <calculatedColumnFormula>IF(作業日報兼直接人件費個別明細表1014[[#This Row],[列1]]="", "", TEXT(作業日報兼直接人件費個別明細表1014[[#This Row],[列1]],"aaaa"))</calculatedColumnFormula>
    </tableColumn>
    <tableColumn id="2" name="列2" headerRowDxfId="205" totalsRowDxfId="204"/>
    <tableColumn id="3" name="列3" headerRowDxfId="203" totalsRowDxfId="202"/>
    <tableColumn id="4" name="列4" headerRowDxfId="201" totalsRowDxfId="200"/>
    <tableColumn id="5" name="列5" headerRowDxfId="199" totalsRowDxfId="198"/>
    <tableColumn id="6" name="列6" totalsRowFunction="custom" headerRowDxfId="197" dataDxfId="196" totalsRowDxfId="195">
      <calculatedColumnFormula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calculatedColumnFormula>
      <totalsRowFormula>SUBTOTAL(109,作業日報兼直接人件費個別明細表1014[列6])</totalsRowFormula>
    </tableColumn>
    <tableColumn id="7" name="列7" headerRowDxfId="194" dataDxfId="193" totalsRowDxfId="192"/>
  </tableColumns>
  <tableStyleInfo name="テーブル スタイル 2" showFirstColumn="0" showLastColumn="0" showRowStripes="1" showColumnStripes="0"/>
</table>
</file>

<file path=xl/tables/table17.xml><?xml version="1.0" encoding="utf-8"?>
<table xmlns="http://schemas.openxmlformats.org/spreadsheetml/2006/main" id="14" name="作業日報兼直接人件費個別明細表1015" displayName="作業日報兼直接人件費個別明細表1015" ref="A8:H31" headerRowCount="0" totalsRowCount="1" headerRowDxfId="191" dataDxfId="189" totalsRowDxfId="188" headerRowBorderDxfId="190">
  <tableColumns count="8">
    <tableColumn id="1" name="列1" totalsRowLabel="合計" headerRowDxfId="187" dataDxfId="186" totalsRowDxfId="185"/>
    <tableColumn id="8" name="列8" headerRowDxfId="184" dataDxfId="183" totalsRowDxfId="182">
      <calculatedColumnFormula>IF(作業日報兼直接人件費個別明細表1015[[#This Row],[列1]]="", "", TEXT(作業日報兼直接人件費個別明細表1015[[#This Row],[列1]],"aaaa"))</calculatedColumnFormula>
    </tableColumn>
    <tableColumn id="2" name="列2" headerRowDxfId="181" totalsRowDxfId="180"/>
    <tableColumn id="3" name="列3" headerRowDxfId="179" totalsRowDxfId="178"/>
    <tableColumn id="4" name="列4" headerRowDxfId="177" totalsRowDxfId="176"/>
    <tableColumn id="5" name="列5" headerRowDxfId="175" totalsRowDxfId="174"/>
    <tableColumn id="6" name="列6" totalsRowFunction="custom" headerRowDxfId="173" dataDxfId="172" totalsRowDxfId="171">
      <calculatedColumnFormula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calculatedColumnFormula>
      <totalsRowFormula>SUBTOTAL(109,作業日報兼直接人件費個別明細表1015[列6])</totalsRowFormula>
    </tableColumn>
    <tableColumn id="7" name="列7" headerRowDxfId="170" dataDxfId="169" totalsRowDxfId="168"/>
  </tableColumns>
  <tableStyleInfo name="テーブル スタイル 2" showFirstColumn="0" showLastColumn="0" showRowStripes="1" showColumnStripes="0"/>
</table>
</file>

<file path=xl/tables/table18.xml><?xml version="1.0" encoding="utf-8"?>
<table xmlns="http://schemas.openxmlformats.org/spreadsheetml/2006/main" id="15" name="作業日報兼直接人件費個別明細表101516" displayName="作業日報兼直接人件費個別明細表101516" ref="A8:H31" headerRowCount="0" totalsRowCount="1" headerRowDxfId="167" dataDxfId="165" totalsRowDxfId="164" headerRowBorderDxfId="166">
  <tableColumns count="8">
    <tableColumn id="1" name="列1" totalsRowLabel="合計" headerRowDxfId="163" dataDxfId="162" totalsRowDxfId="161"/>
    <tableColumn id="8" name="列8" headerRowDxfId="160" dataDxfId="159" totalsRowDxfId="158">
      <calculatedColumnFormula>IF(作業日報兼直接人件費個別明細表101516[[#This Row],[列1]]="", "", TEXT(作業日報兼直接人件費個別明細表101516[[#This Row],[列1]],"aaaa"))</calculatedColumnFormula>
    </tableColumn>
    <tableColumn id="2" name="列2" headerRowDxfId="157" totalsRowDxfId="156"/>
    <tableColumn id="3" name="列3" headerRowDxfId="155" totalsRowDxfId="154"/>
    <tableColumn id="4" name="列4" headerRowDxfId="153" totalsRowDxfId="152"/>
    <tableColumn id="5" name="列5" headerRowDxfId="151" totalsRowDxfId="150"/>
    <tableColumn id="6" name="列6" totalsRowFunction="custom" headerRowDxfId="149" dataDxfId="148" totalsRowDxfId="147">
      <calculatedColumnFormula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calculatedColumnFormula>
      <totalsRowFormula>SUBTOTAL(109,作業日報兼直接人件費個別明細表101516[列6])</totalsRowFormula>
    </tableColumn>
    <tableColumn id="7" name="列7" headerRowDxfId="146" dataDxfId="145" totalsRowDxfId="144"/>
  </tableColumns>
  <tableStyleInfo name="テーブル スタイル 2" showFirstColumn="0" showLastColumn="0" showRowStripes="1" showColumnStripes="0"/>
</table>
</file>

<file path=xl/tables/table19.xml><?xml version="1.0" encoding="utf-8"?>
<table xmlns="http://schemas.openxmlformats.org/spreadsheetml/2006/main" id="16" name="作業日報兼直接人件費個別明細表10151617" displayName="作業日報兼直接人件費個別明細表10151617" ref="A8:H31" headerRowCount="0" totalsRowCount="1" headerRowDxfId="143" dataDxfId="141" totalsRowDxfId="140" headerRowBorderDxfId="142">
  <tableColumns count="8">
    <tableColumn id="1" name="列1" totalsRowLabel="合計" headerRowDxfId="139" dataDxfId="138" totalsRowDxfId="137"/>
    <tableColumn id="8" name="列8" headerRowDxfId="136" dataDxfId="135" totalsRowDxfId="134">
      <calculatedColumnFormula>IF(作業日報兼直接人件費個別明細表10151617[[#This Row],[列1]]="", "", TEXT(作業日報兼直接人件費個別明細表10151617[[#This Row],[列1]],"aaaa"))</calculatedColumnFormula>
    </tableColumn>
    <tableColumn id="2" name="列2" headerRowDxfId="133" totalsRowDxfId="132"/>
    <tableColumn id="3" name="列3" headerRowDxfId="131" totalsRowDxfId="130"/>
    <tableColumn id="4" name="列4" headerRowDxfId="129" totalsRowDxfId="128"/>
    <tableColumn id="5" name="列5" headerRowDxfId="127" totalsRowDxfId="126"/>
    <tableColumn id="6" name="列6" totalsRowFunction="custom" headerRowDxfId="125" dataDxfId="124" totalsRowDxfId="123">
      <calculatedColumnFormula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calculatedColumnFormula>
      <totalsRowFormula>SUBTOTAL(109,作業日報兼直接人件費個別明細表10151617[列6])</totalsRowFormula>
    </tableColumn>
    <tableColumn id="7" name="列7" headerRowDxfId="122" dataDxfId="121" totalsRowDxfId="120"/>
  </tableColumns>
  <tableStyleInfo name="テーブル スタイル 2" showFirstColumn="0" showLastColumn="0" showRowStripes="1" showColumnStripes="0"/>
</table>
</file>

<file path=xl/tables/table2.xml><?xml version="1.0" encoding="utf-8"?>
<table xmlns="http://schemas.openxmlformats.org/spreadsheetml/2006/main" id="3" name="人件費単価一覧表" displayName="人件費単価一覧表" ref="H30:K55" totalsRowShown="0" headerRowDxfId="522" dataDxfId="520" headerRowBorderDxfId="521" tableBorderDxfId="519" totalsRowBorderDxfId="518" headerRowCellStyle="標準 2">
  <autoFilter ref="H30:K55"/>
  <tableColumns count="4">
    <tableColumn id="1" name="円以上" dataDxfId="517" dataCellStyle="標準 2"/>
    <tableColumn id="2" name="～" dataDxfId="516" dataCellStyle="標準 2"/>
    <tableColumn id="3" name="円未満" dataDxfId="515" dataCellStyle="標準 2"/>
    <tableColumn id="4" name="単位：円" dataDxfId="514"/>
  </tableColumns>
  <tableStyleInfo name="テーブル スタイル 2" showFirstColumn="0" showLastColumn="0" showRowStripes="1" showColumnStripes="0"/>
</table>
</file>

<file path=xl/tables/table20.xml><?xml version="1.0" encoding="utf-8"?>
<table xmlns="http://schemas.openxmlformats.org/spreadsheetml/2006/main" id="17" name="作業日報兼直接人件費個別明細表1015161718" displayName="作業日報兼直接人件費個別明細表1015161718" ref="A8:H31" headerRowCount="0" totalsRowCount="1" headerRowDxfId="119" dataDxfId="117" totalsRowDxfId="116" headerRowBorderDxfId="118">
  <tableColumns count="8">
    <tableColumn id="1" name="列1" totalsRowLabel="合計" headerRowDxfId="115" dataDxfId="114" totalsRowDxfId="113"/>
    <tableColumn id="8" name="列8" headerRowDxfId="112" dataDxfId="111" totalsRowDxfId="110">
      <calculatedColumnFormula>IF(作業日報兼直接人件費個別明細表1015161718[[#This Row],[列1]]="", "", TEXT(作業日報兼直接人件費個別明細表1015161718[[#This Row],[列1]],"aaaa"))</calculatedColumnFormula>
    </tableColumn>
    <tableColumn id="2" name="列2" headerRowDxfId="109" totalsRowDxfId="108"/>
    <tableColumn id="3" name="列3" headerRowDxfId="107" totalsRowDxfId="106"/>
    <tableColumn id="4" name="列4" headerRowDxfId="105" totalsRowDxfId="104"/>
    <tableColumn id="5" name="列5" headerRowDxfId="103" totalsRowDxfId="102"/>
    <tableColumn id="6" name="列6" totalsRowFunction="custom" headerRowDxfId="101" dataDxfId="100" totalsRowDxfId="99">
      <calculatedColumnFormula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calculatedColumnFormula>
      <totalsRowFormula>SUBTOTAL(109,作業日報兼直接人件費個別明細表1015161718[列6])</totalsRowFormula>
    </tableColumn>
    <tableColumn id="7" name="列7" headerRowDxfId="98" dataDxfId="97" totalsRowDxfId="96"/>
  </tableColumns>
  <tableStyleInfo name="テーブル スタイル 2" showFirstColumn="0" showLastColumn="0" showRowStripes="1" showColumnStripes="0"/>
</table>
</file>

<file path=xl/tables/table21.xml><?xml version="1.0" encoding="utf-8"?>
<table xmlns="http://schemas.openxmlformats.org/spreadsheetml/2006/main" id="18" name="作業日報兼直接人件費個別明細表101516171819" displayName="作業日報兼直接人件費個別明細表101516171819" ref="A8:H31" headerRowCount="0" totalsRowCount="1" headerRowDxfId="95" dataDxfId="93" totalsRowDxfId="92" headerRowBorderDxfId="94">
  <tableColumns count="8">
    <tableColumn id="1" name="列1" totalsRowLabel="合計" headerRowDxfId="91" dataDxfId="90" totalsRowDxfId="89"/>
    <tableColumn id="8" name="列8" headerRowDxfId="88" dataDxfId="87" totalsRowDxfId="86">
      <calculatedColumnFormula>IF(作業日報兼直接人件費個別明細表101516171819[[#This Row],[列1]]="", "", TEXT(作業日報兼直接人件費個別明細表101516171819[[#This Row],[列1]],"aaaa"))</calculatedColumnFormula>
    </tableColumn>
    <tableColumn id="2" name="列2" headerRowDxfId="85" totalsRowDxfId="84"/>
    <tableColumn id="3" name="列3" headerRowDxfId="83" totalsRowDxfId="82"/>
    <tableColumn id="4" name="列4" headerRowDxfId="81" totalsRowDxfId="80"/>
    <tableColumn id="5" name="列5" headerRowDxfId="79" totalsRowDxfId="78"/>
    <tableColumn id="6" name="列6" totalsRowFunction="custom" headerRowDxfId="77" dataDxfId="76" totalsRowDxfId="75">
      <calculatedColumnFormula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calculatedColumnFormula>
      <totalsRowFormula>SUBTOTAL(109,作業日報兼直接人件費個別明細表101516171819[列6])</totalsRowFormula>
    </tableColumn>
    <tableColumn id="7" name="列7" headerRowDxfId="74" dataDxfId="73" totalsRowDxfId="72"/>
  </tableColumns>
  <tableStyleInfo name="テーブル スタイル 2" showFirstColumn="0" showLastColumn="0" showRowStripes="1" showColumnStripes="0"/>
</table>
</file>

<file path=xl/tables/table22.xml><?xml version="1.0" encoding="utf-8"?>
<table xmlns="http://schemas.openxmlformats.org/spreadsheetml/2006/main" id="19" name="作業日報兼直接人件費個別明細表10151617181920" displayName="作業日報兼直接人件費個別明細表10151617181920" ref="A8:H31" headerRowCount="0" totalsRowCount="1" headerRowDxfId="71" dataDxfId="69" totalsRowDxfId="68" headerRowBorderDxfId="70">
  <tableColumns count="8">
    <tableColumn id="1" name="列1" totalsRowLabel="合計" headerRowDxfId="67" dataDxfId="66" totalsRowDxfId="65"/>
    <tableColumn id="8" name="列8" headerRowDxfId="64" dataDxfId="63" totalsRowDxfId="62">
      <calculatedColumnFormula>IF(作業日報兼直接人件費個別明細表10151617181920[[#This Row],[列1]]="", "", TEXT(作業日報兼直接人件費個別明細表10151617181920[[#This Row],[列1]],"aaaa"))</calculatedColumnFormula>
    </tableColumn>
    <tableColumn id="2" name="列2" headerRowDxfId="61" totalsRowDxfId="60"/>
    <tableColumn id="3" name="列3" headerRowDxfId="59" totalsRowDxfId="58"/>
    <tableColumn id="4" name="列4" headerRowDxfId="57" totalsRowDxfId="56"/>
    <tableColumn id="5" name="列5" headerRowDxfId="55" totalsRowDxfId="54"/>
    <tableColumn id="6" name="列6" totalsRowFunction="custom" headerRowDxfId="53" dataDxfId="52" totalsRowDxfId="51">
      <calculatedColumnFormula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calculatedColumnFormula>
      <totalsRowFormula>SUBTOTAL(109,作業日報兼直接人件費個別明細表10151617181920[列6])</totalsRowFormula>
    </tableColumn>
    <tableColumn id="7" name="列7" headerRowDxfId="50" dataDxfId="49" totalsRowDxfId="48"/>
  </tableColumns>
  <tableStyleInfo name="テーブル スタイル 2" showFirstColumn="0" showLastColumn="0" showRowStripes="1" showColumnStripes="0"/>
</table>
</file>

<file path=xl/tables/table23.xml><?xml version="1.0" encoding="utf-8"?>
<table xmlns="http://schemas.openxmlformats.org/spreadsheetml/2006/main" id="20" name="作業日報兼直接人件費個別明細表1015161718192021" displayName="作業日報兼直接人件費個別明細表1015161718192021" ref="A8:H31" headerRowCount="0" totalsRowCount="1" headerRowDxfId="47" dataDxfId="45" totalsRowDxfId="44" headerRowBorderDxfId="46">
  <tableColumns count="8">
    <tableColumn id="1" name="列1" totalsRowLabel="合計" headerRowDxfId="43" dataDxfId="42" totalsRowDxfId="41"/>
    <tableColumn id="8" name="列8" headerRowDxfId="40" dataDxfId="39" totalsRowDxfId="38">
      <calculatedColumnFormula>IF(作業日報兼直接人件費個別明細表1015161718192021[[#This Row],[列1]]="", "", TEXT(作業日報兼直接人件費個別明細表1015161718192021[[#This Row],[列1]],"aaaa"))</calculatedColumnFormula>
    </tableColumn>
    <tableColumn id="2" name="列2" headerRowDxfId="37" totalsRowDxfId="36"/>
    <tableColumn id="3" name="列3" headerRowDxfId="35" totalsRowDxfId="34"/>
    <tableColumn id="4" name="列4" headerRowDxfId="33" totalsRowDxfId="32"/>
    <tableColumn id="5" name="列5" headerRowDxfId="31" totalsRowDxfId="30"/>
    <tableColumn id="6" name="列6" totalsRowFunction="custom" headerRowDxfId="29" dataDxfId="28" totalsRowDxfId="27">
      <calculatedColumnFormula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calculatedColumnFormula>
      <totalsRowFormula>SUBTOTAL(109,作業日報兼直接人件費個別明細表1015161718192021[列6])</totalsRowFormula>
    </tableColumn>
    <tableColumn id="7" name="列7" headerRowDxfId="26" dataDxfId="25" totalsRowDxfId="24"/>
  </tableColumns>
  <tableStyleInfo name="テーブル スタイル 2" showFirstColumn="0" showLastColumn="0" showRowStripes="1" showColumnStripes="0"/>
</table>
</file>

<file path=xl/tables/table24.xml><?xml version="1.0" encoding="utf-8"?>
<table xmlns="http://schemas.openxmlformats.org/spreadsheetml/2006/main" id="21" name="作業日報兼直接人件費個別明細表101516171819202122" displayName="作業日報兼直接人件費個別明細表101516171819202122" ref="A8:H31" headerRowCount="0" totalsRowCount="1" headerRowDxfId="23" dataDxfId="21" totalsRowDxfId="20" headerRowBorderDxfId="22">
  <tableColumns count="8">
    <tableColumn id="1" name="列1" totalsRowLabel="合計" headerRowDxfId="19" dataDxfId="18" totalsRowDxfId="17"/>
    <tableColumn id="8" name="列8" headerRowDxfId="16" dataDxfId="15" totalsRowDxfId="14">
      <calculatedColumnFormula>IF(作業日報兼直接人件費個別明細表101516171819202122[[#This Row],[列1]]="", "", TEXT(作業日報兼直接人件費個別明細表101516171819202122[[#This Row],[列1]],"aaaa"))</calculatedColumnFormula>
    </tableColumn>
    <tableColumn id="2" name="列2" headerRowDxfId="13" totalsRowDxfId="12"/>
    <tableColumn id="3" name="列3" headerRowDxfId="11" totalsRowDxfId="10"/>
    <tableColumn id="4" name="列4" headerRowDxfId="9" totalsRowDxfId="8"/>
    <tableColumn id="5" name="列5" headerRowDxfId="7" totalsRowDxfId="6"/>
    <tableColumn id="6" name="列6" totalsRowFunction="custom" headerRowDxfId="5" dataDxfId="4" totalsRowDxfId="3">
      <calculatedColumnFormula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calculatedColumnFormula>
      <totalsRowFormula>SUBTOTAL(109,作業日報兼直接人件費個別明細表101516171819202122[列6])</totalsRowFormula>
    </tableColumn>
    <tableColumn id="7" name="列7" headerRowDxfId="2" dataDxfId="1" totalsRowDxfId="0"/>
  </tableColumns>
  <tableStyleInfo name="テーブル スタイル 2" showFirstColumn="0" showLastColumn="0" showRowStripes="1" showColumnStripes="0"/>
</table>
</file>

<file path=xl/tables/table3.xml><?xml version="1.0" encoding="utf-8"?>
<table xmlns="http://schemas.openxmlformats.org/spreadsheetml/2006/main" id="24" name="テーブル225" displayName="テーブル225" ref="A6:F17" totalsRowCount="1" headerRowDxfId="512" dataDxfId="511" totalsRowDxfId="510" headerRowCellStyle="標準 2" dataCellStyle="標準 2">
  <autoFilter ref="A6:F16"/>
  <tableColumns count="6">
    <tableColumn id="1" name="年月" dataDxfId="509" totalsRowDxfId="508" dataCellStyle="標準 2"/>
    <tableColumn id="6" name="総支給額_x000a_(円)_x000a_(A)" dataDxfId="507" totalsRowDxfId="506"/>
    <tableColumn id="8" name="時間単価_x000a_(円)_x000a_(B) " totalsRowFunction="custom" dataDxfId="505" totalsRowDxfId="504" dataCellStyle="標準 2">
      <calculatedColumnFormula>LOOKUP(MIN(テーブル225[総支給額
(円)
(A)]),人件費単価一覧表26[円以上],人件費単価一覧表26[単位：円])</calculatedColumnFormula>
      <totalsRowFormula>LOOKUP(MIN(テーブル225[総支給額
(円)
(A)]),$H$28:$H$52,$K$28:$K$52)</totalsRowFormula>
    </tableColumn>
    <tableColumn id="9" name="従事時間_x000a_(時間)_x000a_(C) " totalsRowFunction="sum" dataDxfId="503" totalsRowDxfId="502" dataCellStyle="標準 2"/>
    <tableColumn id="10" name="算定額_x000a_(D)=(B)X(C)" totalsRowFunction="sum" dataDxfId="501" totalsRowDxfId="500" dataCellStyle="標準 2">
      <calculatedColumnFormula>テーブル225[[#This Row],[時間単価
(円)
(B) ]]*テーブル225[[#This Row],[従事時間
(時間)
(C) ]]</calculatedColumnFormula>
    </tableColumn>
    <tableColumn id="11" name="助成対象経費_x000a_(円)_x000a_(A)を上限_x000a_とする" totalsRowFunction="sum" dataDxfId="499" totalsRowDxfId="498" dataCellStyle="標準 2">
      <calculatedColumnFormula>+IF(テーブル225[[#This Row],[総支給額
(円)
(A)]]="",0,MIN(テーブル225[[#This Row],[総支給額
(円)
(A)]],テーブル225[[#This Row],[算定額
(D)=(B)X(C)]]))</calculatedColumnFormula>
    </tableColumn>
  </tableColumns>
  <tableStyleInfo name="テーブル スタイル 2" showFirstColumn="0" showLastColumn="0" showRowStripes="1" showColumnStripes="0"/>
</table>
</file>

<file path=xl/tables/table4.xml><?xml version="1.0" encoding="utf-8"?>
<table xmlns="http://schemas.openxmlformats.org/spreadsheetml/2006/main" id="25" name="人件費単価一覧表26" displayName="人件費単価一覧表26" ref="H27:K52" totalsRowShown="0" headerRowDxfId="497" dataDxfId="495" headerRowBorderDxfId="496" tableBorderDxfId="494" totalsRowBorderDxfId="493" headerRowCellStyle="標準 2">
  <autoFilter ref="H27:K52"/>
  <tableColumns count="4">
    <tableColumn id="1" name="円以上" dataDxfId="492" dataCellStyle="標準 2"/>
    <tableColumn id="2" name="～" dataDxfId="491" dataCellStyle="標準 2"/>
    <tableColumn id="3" name="円未満" dataDxfId="490" dataCellStyle="標準 2"/>
    <tableColumn id="4" name="単位：円" dataDxfId="489"/>
  </tableColumns>
  <tableStyleInfo name="テーブル スタイル 2" showFirstColumn="0" showLastColumn="0" showRowStripes="1" showColumnStripes="0"/>
</table>
</file>

<file path=xl/tables/table5.xml><?xml version="1.0" encoding="utf-8"?>
<table xmlns="http://schemas.openxmlformats.org/spreadsheetml/2006/main" id="26" name="作業日報兼直接人件費個別明細表127" displayName="作業日報兼直接人件費個別明細表127" ref="A8:H31" headerRowCount="0" totalsRowCount="1" headerRowDxfId="488" dataDxfId="486" totalsRowDxfId="485" headerRowBorderDxfId="487">
  <tableColumns count="8">
    <tableColumn id="1" name="列1" totalsRowLabel="合計" headerRowDxfId="484" dataDxfId="483" totalsRowDxfId="482"/>
    <tableColumn id="8" name="列8" headerRowDxfId="481" dataDxfId="480" totalsRowDxfId="479"/>
    <tableColumn id="2" name="列2" headerRowDxfId="478" dataDxfId="477" totalsRowDxfId="476"/>
    <tableColumn id="3" name="列3" headerRowDxfId="475" dataDxfId="474" totalsRowDxfId="473"/>
    <tableColumn id="4" name="列4" headerRowDxfId="472" dataDxfId="471" totalsRowDxfId="470"/>
    <tableColumn id="5" name="列5" headerRowDxfId="469" dataDxfId="468" totalsRowDxfId="467"/>
    <tableColumn id="6" name="列6" totalsRowFunction="sum" headerRowDxfId="466" dataDxfId="465" totalsRowDxfId="464">
      <calculatedColumnFormula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calculatedColumnFormula>
    </tableColumn>
    <tableColumn id="7" name="列7" headerRowDxfId="463" totalsRowDxfId="462"/>
  </tableColumns>
  <tableStyleInfo name="テーブル スタイル 2" showFirstColumn="0" showLastColumn="0" showRowStripes="1" showColumnStripes="0"/>
</table>
</file>

<file path=xl/tables/table6.xml><?xml version="1.0" encoding="utf-8"?>
<table xmlns="http://schemas.openxmlformats.org/spreadsheetml/2006/main" id="1" name="作業日報兼直接人件費個別明細表1" displayName="作業日報兼直接人件費個別明細表1" ref="A8:H31" headerRowCount="0" totalsRowCount="1" headerRowDxfId="461" dataDxfId="459" totalsRowDxfId="458" headerRowBorderDxfId="460">
  <tableColumns count="8">
    <tableColumn id="1" name="列1" totalsRowLabel="合計" headerRowDxfId="457" dataDxfId="456" totalsRowDxfId="455"/>
    <tableColumn id="8" name="列8" headerRowDxfId="454" dataDxfId="453">
      <calculatedColumnFormula>IF(作業日報兼直接人件費個別明細表1[[#This Row],[列1]]="", "", TEXT(作業日報兼直接人件費個別明細表1[[#This Row],[列1]],"aaaa"))</calculatedColumnFormula>
    </tableColumn>
    <tableColumn id="2" name="列2" headerRowDxfId="452" dataDxfId="451" totalsRowDxfId="450"/>
    <tableColumn id="3" name="列3" headerRowDxfId="449" dataDxfId="448" totalsRowDxfId="447"/>
    <tableColumn id="4" name="列4" headerRowDxfId="446" dataDxfId="445" totalsRowDxfId="444"/>
    <tableColumn id="5" name="列5" headerRowDxfId="443" dataDxfId="442" totalsRowDxfId="441"/>
    <tableColumn id="6" name="列6" totalsRowFunction="sum" headerRowDxfId="440" dataDxfId="439" totalsRowDxfId="438">
      <calculatedColumnFormula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calculatedColumnFormula>
    </tableColumn>
    <tableColumn id="7" name="列7" headerRowDxfId="437" dataDxfId="436" totalsRowDxfId="435"/>
  </tableColumns>
  <tableStyleInfo name="テーブル スタイル 2" showFirstColumn="0" showLastColumn="0" showRowStripes="1" showColumnStripes="0"/>
</table>
</file>

<file path=xl/tables/table7.xml><?xml version="1.0" encoding="utf-8"?>
<table xmlns="http://schemas.openxmlformats.org/spreadsheetml/2006/main" id="4" name="作業日報兼直接人件費個別明細表2" displayName="作業日報兼直接人件費個別明細表2" ref="A8:H31" headerRowCount="0" totalsRowCount="1" headerRowDxfId="434" dataDxfId="432" totalsRowDxfId="431" headerRowBorderDxfId="433">
  <tableColumns count="8">
    <tableColumn id="1" name="列1" totalsRowLabel="合計" headerRowDxfId="430" dataDxfId="429" totalsRowDxfId="428"/>
    <tableColumn id="9" name="列8" headerRowDxfId="427" dataDxfId="426" totalsRowDxfId="425">
      <calculatedColumnFormula>IF(作業日報兼直接人件費個別明細表2[[#This Row],[列1]]="", "", TEXT(作業日報兼直接人件費個別明細表2[[#This Row],[列1]],"aaaa"))</calculatedColumnFormula>
    </tableColumn>
    <tableColumn id="2" name="列2" headerRowDxfId="424" dataDxfId="423" totalsRowDxfId="422"/>
    <tableColumn id="3" name="列3" headerRowDxfId="421" totalsRowDxfId="420"/>
    <tableColumn id="4" name="列4" headerRowDxfId="419" dataDxfId="418" totalsRowDxfId="417"/>
    <tableColumn id="5" name="列5" headerRowDxfId="416" dataDxfId="415" totalsRowDxfId="414"/>
    <tableColumn id="6" name="列6" totalsRowFunction="sum" headerRowDxfId="413" dataDxfId="412" totalsRowDxfId="411">
      <calculatedColumnFormula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calculatedColumnFormula>
    </tableColumn>
    <tableColumn id="7" name="列7" headerRowDxfId="410" dataDxfId="409" totalsRowDxfId="408"/>
  </tableColumns>
  <tableStyleInfo name="テーブル スタイル 2" showFirstColumn="0" showLastColumn="0" showRowStripes="1" showColumnStripes="0"/>
</table>
</file>

<file path=xl/tables/table8.xml><?xml version="1.0" encoding="utf-8"?>
<table xmlns="http://schemas.openxmlformats.org/spreadsheetml/2006/main" id="5" name="作業日報兼直接人件費個別明細表3" displayName="作業日報兼直接人件費個別明細表3" ref="A8:H31" headerRowCount="0" totalsRowCount="1" headerRowDxfId="407" dataDxfId="405" totalsRowDxfId="404" headerRowBorderDxfId="406">
  <tableColumns count="8">
    <tableColumn id="1" name="列1" totalsRowLabel="合計" headerRowDxfId="403" dataDxfId="402" totalsRowDxfId="401"/>
    <tableColumn id="8" name="列8" headerRowDxfId="400" dataDxfId="399" totalsRowDxfId="398">
      <calculatedColumnFormula>IF(作業日報兼直接人件費個別明細表3[[#This Row],[列1]]="", "", TEXT(作業日報兼直接人件費個別明細表3[[#This Row],[列1]],"aaaa"))</calculatedColumnFormula>
    </tableColumn>
    <tableColumn id="2" name="列2" headerRowDxfId="397" totalsRowDxfId="396"/>
    <tableColumn id="3" name="列3" headerRowDxfId="395" totalsRowDxfId="394"/>
    <tableColumn id="4" name="列4" headerRowDxfId="393" totalsRowDxfId="392"/>
    <tableColumn id="5" name="列5" headerRowDxfId="391" totalsRowDxfId="390"/>
    <tableColumn id="6" name="列6" totalsRowFunction="custom" headerRowDxfId="389" dataDxfId="388" totalsRowDxfId="387">
      <calculatedColumnFormula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calculatedColumnFormula>
      <totalsRowFormula>SUBTOTAL(109,作業日報兼直接人件費個別明細表3[列6])</totalsRowFormula>
    </tableColumn>
    <tableColumn id="7" name="列7" headerRowDxfId="386" dataDxfId="385" totalsRowDxfId="384"/>
  </tableColumns>
  <tableStyleInfo name="テーブル スタイル 2" showFirstColumn="0" showLastColumn="0" showRowStripes="1" showColumnStripes="0"/>
</table>
</file>

<file path=xl/tables/table9.xml><?xml version="1.0" encoding="utf-8"?>
<table xmlns="http://schemas.openxmlformats.org/spreadsheetml/2006/main" id="6" name="作業日報兼直接人件費個別明細表4" displayName="作業日報兼直接人件費個別明細表4" ref="A8:H31" headerRowCount="0" totalsRowCount="1" headerRowDxfId="383" dataDxfId="381" totalsRowDxfId="380" headerRowBorderDxfId="382">
  <tableColumns count="8">
    <tableColumn id="1" name="列1" totalsRowLabel="合計" headerRowDxfId="379" dataDxfId="378" totalsRowDxfId="377"/>
    <tableColumn id="8" name="列8" headerRowDxfId="376" dataDxfId="375" totalsRowDxfId="374">
      <calculatedColumnFormula>IF(作業日報兼直接人件費個別明細表4[[#This Row],[列1]]="", "", TEXT(作業日報兼直接人件費個別明細表4[[#This Row],[列1]],"aaaa"))</calculatedColumnFormula>
    </tableColumn>
    <tableColumn id="2" name="列2" headerRowDxfId="373" totalsRowDxfId="372"/>
    <tableColumn id="3" name="列3" headerRowDxfId="371" totalsRowDxfId="370"/>
    <tableColumn id="4" name="列4" headerRowDxfId="369" totalsRowDxfId="368"/>
    <tableColumn id="5" name="列5" headerRowDxfId="367" totalsRowDxfId="366"/>
    <tableColumn id="6" name="列6" totalsRowFunction="custom" headerRowDxfId="365" dataDxfId="364" totalsRowDxfId="363">
      <calculatedColumnFormula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calculatedColumnFormula>
      <totalsRowFormula>SUBTOTAL(109,作業日報兼直接人件費個別明細表4[列6])</totalsRowFormula>
    </tableColumn>
    <tableColumn id="7" name="列7" headerRowDxfId="362" dataDxfId="361" totalsRowDxfId="360"/>
  </tableColumns>
  <tableStyleInfo name="テーブル スタイル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0.xml"/><Relationship Id="rId4" Type="http://schemas.openxmlformats.org/officeDocument/2006/relationships/table" Target="../tables/table1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1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2.xml"/><Relationship Id="rId4" Type="http://schemas.openxmlformats.org/officeDocument/2006/relationships/table" Target="../tables/table1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3.xml"/><Relationship Id="rId4" Type="http://schemas.openxmlformats.org/officeDocument/2006/relationships/table" Target="../tables/table1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4.xml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15.xml"/><Relationship Id="rId4" Type="http://schemas.openxmlformats.org/officeDocument/2006/relationships/table" Target="../tables/table1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6.xml"/><Relationship Id="rId4" Type="http://schemas.openxmlformats.org/officeDocument/2006/relationships/table" Target="../tables/table1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7.xml"/><Relationship Id="rId4" Type="http://schemas.openxmlformats.org/officeDocument/2006/relationships/table" Target="../tables/table19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8.xml"/><Relationship Id="rId4" Type="http://schemas.openxmlformats.org/officeDocument/2006/relationships/table" Target="../tables/table20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19.xml"/><Relationship Id="rId4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20.xml"/><Relationship Id="rId4" Type="http://schemas.openxmlformats.org/officeDocument/2006/relationships/table" Target="../tables/table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21.xml"/><Relationship Id="rId4" Type="http://schemas.openxmlformats.org/officeDocument/2006/relationships/table" Target="../tables/table2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22.xml"/><Relationship Id="rId4" Type="http://schemas.openxmlformats.org/officeDocument/2006/relationships/table" Target="../tables/table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3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4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5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6.xm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7.xml"/><Relationship Id="rId4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8.xml"/><Relationship Id="rId4" Type="http://schemas.openxmlformats.org/officeDocument/2006/relationships/table" Target="../tables/table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9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ECFF"/>
  </sheetPr>
  <dimension ref="A1:K55"/>
  <sheetViews>
    <sheetView tabSelected="1" zoomScale="70" zoomScaleNormal="70" zoomScaleSheetLayoutView="100" workbookViewId="0">
      <selection activeCell="A34" sqref="A34"/>
    </sheetView>
  </sheetViews>
  <sheetFormatPr defaultColWidth="9" defaultRowHeight="20.100000000000001" customHeight="1" x14ac:dyDescent="0.2"/>
  <cols>
    <col min="1" max="1" width="11.109375" style="3" customWidth="1"/>
    <col min="2" max="6" width="16.6640625" style="3" customWidth="1"/>
    <col min="7" max="7" width="9" style="1"/>
    <col min="8" max="8" width="9" style="1" hidden="1" customWidth="1"/>
    <col min="9" max="9" width="9.44140625" style="1" hidden="1" customWidth="1"/>
    <col min="10" max="10" width="9" style="1" hidden="1" customWidth="1"/>
    <col min="11" max="11" width="9.77734375" style="1" hidden="1" customWidth="1"/>
    <col min="12" max="12" width="9" style="1" customWidth="1"/>
    <col min="13" max="16384" width="9" style="1"/>
  </cols>
  <sheetData>
    <row r="1" spans="1:8" ht="18" customHeight="1" x14ac:dyDescent="0.2">
      <c r="A1" s="77" t="s">
        <v>33</v>
      </c>
      <c r="B1" s="77"/>
      <c r="C1" s="77"/>
      <c r="D1" s="77"/>
      <c r="E1" s="77"/>
      <c r="F1" s="77"/>
    </row>
    <row r="2" spans="1:8" ht="24" customHeight="1" x14ac:dyDescent="0.2">
      <c r="A2" s="79" t="s">
        <v>23</v>
      </c>
      <c r="B2" s="80"/>
      <c r="C2" s="80"/>
      <c r="D2" s="80"/>
      <c r="E2" s="80"/>
      <c r="F2" s="80"/>
    </row>
    <row r="3" spans="1:8" ht="18" customHeight="1" x14ac:dyDescent="0.2">
      <c r="A3" s="78"/>
      <c r="B3" s="78"/>
      <c r="C3" s="78"/>
      <c r="D3" s="78"/>
      <c r="E3" s="78"/>
      <c r="F3" s="78"/>
    </row>
    <row r="4" spans="1:8" ht="24" customHeight="1" x14ac:dyDescent="0.2">
      <c r="A4" s="59" t="s">
        <v>15</v>
      </c>
      <c r="B4" s="71"/>
      <c r="C4" s="71"/>
      <c r="D4" s="71"/>
      <c r="E4" s="71"/>
      <c r="F4" s="71"/>
    </row>
    <row r="5" spans="1:8" ht="24" customHeight="1" x14ac:dyDescent="0.2">
      <c r="A5" s="59" t="s">
        <v>9</v>
      </c>
      <c r="B5" s="71"/>
      <c r="C5" s="71"/>
      <c r="D5" s="71"/>
      <c r="E5" s="71"/>
      <c r="F5" s="71"/>
    </row>
    <row r="6" spans="1:8" s="2" customFormat="1" ht="60" customHeight="1" x14ac:dyDescent="0.2">
      <c r="A6" s="43" t="s">
        <v>22</v>
      </c>
      <c r="B6" s="44" t="s">
        <v>18</v>
      </c>
      <c r="C6" s="43" t="s">
        <v>19</v>
      </c>
      <c r="D6" s="44" t="s">
        <v>20</v>
      </c>
      <c r="E6" s="45" t="s">
        <v>21</v>
      </c>
      <c r="F6" s="44" t="s">
        <v>24</v>
      </c>
    </row>
    <row r="7" spans="1:8" s="2" customFormat="1" ht="36" customHeight="1" x14ac:dyDescent="0.2">
      <c r="A7" s="35" t="str">
        <f ca="1">SUBSTITUTE(SUBSTITUTE(SUBSTITUTE(ASC('R7年4月'!$B$3),"R","令和"),"令和1","令和元"),"H","平成")</f>
        <v>令和7年4月</v>
      </c>
      <c r="B7" s="42"/>
      <c r="C7" s="38">
        <f>LOOKUP(MIN(テーブル2[総支給額
(円)
(A)]),人件費単価一覧表[円以上],人件費単価一覧表[単位：円])</f>
        <v>1160</v>
      </c>
      <c r="D7" s="39">
        <f>MIN(作業日報兼直接人件費個別明細表1[[#Totals],[列6]]*24,150)</f>
        <v>0</v>
      </c>
      <c r="E7" s="38">
        <f>テーブル2[[#This Row],[時間単価
(円)
(B) ]]*テーブル2[[#This Row],[従事時間
(時間)
(C) ]]</f>
        <v>0</v>
      </c>
      <c r="F7" s="38">
        <f>+IF(テーブル2[[#This Row],[総支給額
(円)
(A)]]="",0,MIN(テーブル2[[#This Row],[総支給額
(円)
(A)]],テーブル2[[#This Row],[算定額
(D)=(B)X(C)]]))</f>
        <v>0</v>
      </c>
    </row>
    <row r="8" spans="1:8" s="2" customFormat="1" ht="36" customHeight="1" x14ac:dyDescent="0.2">
      <c r="A8" s="35" t="str">
        <f ca="1">SUBSTITUTE(SUBSTITUTE(SUBSTITUTE(ASC('R7年5月'!$B$3),"R","令和"),"令和1","令和元"),"H","平成")</f>
        <v>令和7年5月</v>
      </c>
      <c r="B8" s="42"/>
      <c r="C8" s="38">
        <f>LOOKUP(MIN(テーブル2[総支給額
(円)
(A)]),人件費単価一覧表[円以上],人件費単価一覧表[単位：円])</f>
        <v>1160</v>
      </c>
      <c r="D8" s="39">
        <f>MIN(作業日報兼直接人件費個別明細表2[[#Totals],[列6]]*24,150)</f>
        <v>0</v>
      </c>
      <c r="E8" s="38">
        <f>テーブル2[[#This Row],[時間単価
(円)
(B) ]]*テーブル2[[#This Row],[従事時間
(時間)
(C) ]]</f>
        <v>0</v>
      </c>
      <c r="F8" s="38">
        <f>+IF(テーブル2[[#This Row],[総支給額
(円)
(A)]]="",0,MIN(テーブル2[[#This Row],[総支給額
(円)
(A)]],テーブル2[[#This Row],[算定額
(D)=(B)X(C)]]))</f>
        <v>0</v>
      </c>
      <c r="H8" s="60"/>
    </row>
    <row r="9" spans="1:8" s="2" customFormat="1" ht="36" customHeight="1" x14ac:dyDescent="0.2">
      <c r="A9" s="35" t="str">
        <f ca="1">SUBSTITUTE(SUBSTITUTE(SUBSTITUTE(ASC('R7年6月'!$B$3),"R","令和"),"令和1","令和元"),"H","平成")</f>
        <v>令和7年6月</v>
      </c>
      <c r="B9" s="42"/>
      <c r="C9" s="38">
        <f>LOOKUP(MIN(テーブル2[総支給額
(円)
(A)]),人件費単価一覧表[円以上],人件費単価一覧表[単位：円])</f>
        <v>1160</v>
      </c>
      <c r="D9" s="39">
        <f>MIN(作業日報兼直接人件費個別明細表3[[#Totals],[列6]]*24,150)</f>
        <v>0</v>
      </c>
      <c r="E9" s="38">
        <f>テーブル2[[#This Row],[時間単価
(円)
(B) ]]*テーブル2[[#This Row],[従事時間
(時間)
(C) ]]</f>
        <v>0</v>
      </c>
      <c r="F9" s="38">
        <f>+IF(テーブル2[[#This Row],[総支給額
(円)
(A)]]="",0,MIN(テーブル2[[#This Row],[総支給額
(円)
(A)]],テーブル2[[#This Row],[算定額
(D)=(B)X(C)]]))</f>
        <v>0</v>
      </c>
    </row>
    <row r="10" spans="1:8" s="2" customFormat="1" ht="36" customHeight="1" x14ac:dyDescent="0.2">
      <c r="A10" s="35" t="str">
        <f ca="1">SUBSTITUTE(SUBSTITUTE(SUBSTITUTE(ASC('R7年7月'!$B$3),"R","令和"),"令和1","令和元"),"H","平成")</f>
        <v>令和7年7月</v>
      </c>
      <c r="B10" s="42"/>
      <c r="C10" s="38">
        <f>LOOKUP(MIN(テーブル2[総支給額
(円)
(A)]),人件費単価一覧表[円以上],人件費単価一覧表[単位：円])</f>
        <v>1160</v>
      </c>
      <c r="D10" s="39">
        <f>MIN(作業日報兼直接人件費個別明細表4[[#Totals],[列6]]*24,150)</f>
        <v>0</v>
      </c>
      <c r="E10" s="38">
        <f>テーブル2[[#This Row],[時間単価
(円)
(B) ]]*テーブル2[[#This Row],[従事時間
(時間)
(C) ]]</f>
        <v>0</v>
      </c>
      <c r="F10" s="38">
        <f>+IF(テーブル2[[#This Row],[総支給額
(円)
(A)]]="",0,MIN(テーブル2[[#This Row],[総支給額
(円)
(A)]],テーブル2[[#This Row],[算定額
(D)=(B)X(C)]]))</f>
        <v>0</v>
      </c>
    </row>
    <row r="11" spans="1:8" s="2" customFormat="1" ht="36" customHeight="1" x14ac:dyDescent="0.2">
      <c r="A11" s="35" t="str">
        <f ca="1">SUBSTITUTE(SUBSTITUTE(SUBSTITUTE(ASC('R7年8月'!$B$3),"R","令和"),"令和1","令和元"),"H","平成")</f>
        <v>令和7年8月</v>
      </c>
      <c r="B11" s="42"/>
      <c r="C11" s="38">
        <f>LOOKUP(MIN(テーブル2[総支給額
(円)
(A)]),人件費単価一覧表[円以上],人件費単価一覧表[単位：円])</f>
        <v>1160</v>
      </c>
      <c r="D11" s="39">
        <f>MIN(作業日報兼直接人件費個別明細表5[[#Totals],[列6]]*24,150)</f>
        <v>0</v>
      </c>
      <c r="E11" s="38">
        <f>テーブル2[[#This Row],[時間単価
(円)
(B) ]]*テーブル2[[#This Row],[従事時間
(時間)
(C) ]]</f>
        <v>0</v>
      </c>
      <c r="F11" s="38">
        <f>+IF(テーブル2[[#This Row],[総支給額
(円)
(A)]]="",0,MIN(テーブル2[[#This Row],[総支給額
(円)
(A)]],テーブル2[[#This Row],[算定額
(D)=(B)X(C)]]))</f>
        <v>0</v>
      </c>
    </row>
    <row r="12" spans="1:8" s="2" customFormat="1" ht="36" customHeight="1" x14ac:dyDescent="0.2">
      <c r="A12" s="35" t="str">
        <f ca="1">SUBSTITUTE(SUBSTITUTE(SUBSTITUTE(ASC('R7年9月'!$B$3),"R","令和"),"令和1","令和元"),"H","平成")</f>
        <v>令和7年9月</v>
      </c>
      <c r="B12" s="42"/>
      <c r="C12" s="38">
        <f>LOOKUP(MIN(テーブル2[総支給額
(円)
(A)]),人件費単価一覧表[円以上],人件費単価一覧表[単位：円])</f>
        <v>1160</v>
      </c>
      <c r="D12" s="39">
        <f>MIN(作業日報兼直接人件費個別明細表6[[#Totals],[列6]]*24,150)</f>
        <v>0</v>
      </c>
      <c r="E12" s="38">
        <f>テーブル2[[#This Row],[時間単価
(円)
(B) ]]*テーブル2[[#This Row],[従事時間
(時間)
(C) ]]</f>
        <v>0</v>
      </c>
      <c r="F12" s="38">
        <f>+IF(テーブル2[[#This Row],[総支給額
(円)
(A)]]="",0,MIN(テーブル2[[#This Row],[総支給額
(円)
(A)]],テーブル2[[#This Row],[算定額
(D)=(B)X(C)]]))</f>
        <v>0</v>
      </c>
    </row>
    <row r="13" spans="1:8" s="2" customFormat="1" ht="36" customHeight="1" x14ac:dyDescent="0.2">
      <c r="A13" s="35" t="str">
        <f ca="1">SUBSTITUTE(SUBSTITUTE(SUBSTITUTE(ASC('R7年10月'!$B$3),"R","令和"),"令和1","令和元"),"H","平成")</f>
        <v>令和7年10月</v>
      </c>
      <c r="B13" s="42"/>
      <c r="C13" s="38">
        <f>LOOKUP(MIN(テーブル2[総支給額
(円)
(A)]),人件費単価一覧表[円以上],人件費単価一覧表[単位：円])</f>
        <v>1160</v>
      </c>
      <c r="D13" s="39">
        <f>MIN(作業日報兼直接人件費個別明細表7[[#Totals],[列6]]*24,150)</f>
        <v>0</v>
      </c>
      <c r="E13" s="38">
        <f>テーブル2[[#This Row],[時間単価
(円)
(B) ]]*テーブル2[[#This Row],[従事時間
(時間)
(C) ]]</f>
        <v>0</v>
      </c>
      <c r="F13" s="38">
        <f>+IF(テーブル2[[#This Row],[総支給額
(円)
(A)]]="",0,MIN(テーブル2[[#This Row],[総支給額
(円)
(A)]],テーブル2[[#This Row],[算定額
(D)=(B)X(C)]]))</f>
        <v>0</v>
      </c>
    </row>
    <row r="14" spans="1:8" s="2" customFormat="1" ht="36" customHeight="1" x14ac:dyDescent="0.2">
      <c r="A14" s="35" t="str">
        <f ca="1">SUBSTITUTE(SUBSTITUTE(SUBSTITUTE(ASC('R7年11月'!$B$3),"R","令和"),"令和1","令和元"),"H","平成")</f>
        <v>令和7年11月</v>
      </c>
      <c r="B14" s="42"/>
      <c r="C14" s="38">
        <f>LOOKUP(MIN(テーブル2[総支給額
(円)
(A)]),人件費単価一覧表[円以上],人件費単価一覧表[単位：円])</f>
        <v>1160</v>
      </c>
      <c r="D14" s="39">
        <f>MIN(作業日報兼直接人件費個別明細表8[[#Totals],[列6]]*24,150)</f>
        <v>0</v>
      </c>
      <c r="E14" s="38">
        <f>テーブル2[[#This Row],[時間単価
(円)
(B) ]]*テーブル2[[#This Row],[従事時間
(時間)
(C) ]]</f>
        <v>0</v>
      </c>
      <c r="F14" s="38">
        <f>+IF(テーブル2[[#This Row],[総支給額
(円)
(A)]]="",0,MIN(テーブル2[[#This Row],[総支給額
(円)
(A)]],テーブル2[[#This Row],[算定額
(D)=(B)X(C)]]))</f>
        <v>0</v>
      </c>
    </row>
    <row r="15" spans="1:8" s="2" customFormat="1" ht="36" customHeight="1" x14ac:dyDescent="0.2">
      <c r="A15" s="35" t="str">
        <f ca="1">SUBSTITUTE(SUBSTITUTE(SUBSTITUTE(ASC('R7年12月'!$B$3),"R","令和"),"令和1","令和元"),"H","平成")</f>
        <v>令和7年12月</v>
      </c>
      <c r="B15" s="42"/>
      <c r="C15" s="38">
        <f>LOOKUP(MIN(テーブル2[総支給額
(円)
(A)]),人件費単価一覧表[円以上],人件費単価一覧表[単位：円])</f>
        <v>1160</v>
      </c>
      <c r="D15" s="39">
        <f>MIN(作業日報兼直接人件費個別明細表9[[#Totals],[列6]]*24,150)</f>
        <v>0</v>
      </c>
      <c r="E15" s="38">
        <f>テーブル2[[#This Row],[時間単価
(円)
(B) ]]*テーブル2[[#This Row],[従事時間
(時間)
(C) ]]</f>
        <v>0</v>
      </c>
      <c r="F15" s="38">
        <f>+IF(テーブル2[[#This Row],[総支給額
(円)
(A)]]="",0,MIN(テーブル2[[#This Row],[総支給額
(円)
(A)]],テーブル2[[#This Row],[算定額
(D)=(B)X(C)]]))</f>
        <v>0</v>
      </c>
    </row>
    <row r="16" spans="1:8" s="2" customFormat="1" ht="36" customHeight="1" x14ac:dyDescent="0.2">
      <c r="A16" s="35" t="str">
        <f ca="1">SUBSTITUTE(SUBSTITUTE(SUBSTITUTE(ASC('R8年1月'!$B$3),"R","令和"),"令和1","令和元"),"H","平成")</f>
        <v>令和8年1月</v>
      </c>
      <c r="B16" s="42"/>
      <c r="C16" s="38">
        <f>LOOKUP(MIN(テーブル2[総支給額
(円)
(A)]),人件費単価一覧表[円以上],人件費単価一覧表[単位：円])</f>
        <v>1160</v>
      </c>
      <c r="D16" s="39">
        <f>MIN(作業日報兼直接人件費個別明細表10[[#Totals],[列6]]*24,150)</f>
        <v>0</v>
      </c>
      <c r="E16" s="38">
        <f>テーブル2[[#This Row],[時間単価
(円)
(B) ]]*テーブル2[[#This Row],[従事時間
(時間)
(C) ]]</f>
        <v>0</v>
      </c>
      <c r="F16" s="38">
        <f>+IF(テーブル2[[#This Row],[総支給額
(円)
(A)]]="",0,MIN(テーブル2[[#This Row],[総支給額
(円)
(A)]],テーブル2[[#This Row],[算定額
(D)=(B)X(C)]]))</f>
        <v>0</v>
      </c>
    </row>
    <row r="17" spans="1:11" s="2" customFormat="1" ht="36" customHeight="1" x14ac:dyDescent="0.2">
      <c r="A17" s="35" t="str">
        <f ca="1">SUBSTITUTE(SUBSTITUTE(SUBSTITUTE(ASC('R8年2月'!$B$3),"R","令和"),"令和1","令和元"),"H","平成")</f>
        <v>令和8年2月</v>
      </c>
      <c r="B17" s="42"/>
      <c r="C17" s="38">
        <f>LOOKUP(MIN(テーブル2[総支給額
(円)
(A)]),人件費単価一覧表[円以上],人件費単価一覧表[単位：円])</f>
        <v>1160</v>
      </c>
      <c r="D17" s="39">
        <f>MIN(作業日報兼直接人件費個別明細表1014[[#Totals],[列6]]*24,150)</f>
        <v>0</v>
      </c>
      <c r="E17" s="38">
        <f>テーブル2[[#This Row],[時間単価
(円)
(B) ]]*テーブル2[[#This Row],[従事時間
(時間)
(C) ]]</f>
        <v>0</v>
      </c>
      <c r="F17" s="38">
        <f>+IF(テーブル2[[#This Row],[総支給額
(円)
(A)]]="",0,MIN(テーブル2[[#This Row],[総支給額
(円)
(A)]],テーブル2[[#This Row],[算定額
(D)=(B)X(C)]]))</f>
        <v>0</v>
      </c>
    </row>
    <row r="18" spans="1:11" s="2" customFormat="1" ht="36" customHeight="1" x14ac:dyDescent="0.2">
      <c r="A18" s="35" t="str">
        <f ca="1">SUBSTITUTE(SUBSTITUTE(SUBSTITUTE(ASC('R8年3月'!$B$3),"R","令和"),"令和1","令和元"),"H","平成")</f>
        <v>令和8年3月</v>
      </c>
      <c r="B18" s="42"/>
      <c r="C18" s="38">
        <f>LOOKUP(MIN(テーブル2[総支給額
(円)
(A)]),人件費単価一覧表[円以上],人件費単価一覧表[単位：円])</f>
        <v>1160</v>
      </c>
      <c r="D18" s="39">
        <f>MIN(作業日報兼直接人件費個別明細表1015[[#Totals],[列6]]*24,150)</f>
        <v>0</v>
      </c>
      <c r="E18" s="38">
        <f>テーブル2[[#This Row],[時間単価
(円)
(B) ]]*テーブル2[[#This Row],[従事時間
(時間)
(C) ]]</f>
        <v>0</v>
      </c>
      <c r="F18" s="38">
        <f>+IF(テーブル2[[#This Row],[総支給額
(円)
(A)]]="",0,MIN(テーブル2[[#This Row],[総支給額
(円)
(A)]],テーブル2[[#This Row],[算定額
(D)=(B)X(C)]]))</f>
        <v>0</v>
      </c>
    </row>
    <row r="19" spans="1:11" s="2" customFormat="1" ht="36" customHeight="1" x14ac:dyDescent="0.2">
      <c r="A19" s="35" t="str">
        <f ca="1">SUBSTITUTE(SUBSTITUTE(SUBSTITUTE(ASC('R8年4月'!$B$3),"R","令和"),"令和1","令和元"),"H","平成")</f>
        <v>令和8年4月</v>
      </c>
      <c r="B19" s="42"/>
      <c r="C19" s="38">
        <f>LOOKUP(MIN(テーブル2[総支給額
(円)
(A)]),人件費単価一覧表[円以上],人件費単価一覧表[単位：円])</f>
        <v>1160</v>
      </c>
      <c r="D19" s="39">
        <f>MIN(作業日報兼直接人件費個別明細表101516[[#Totals],[列6]]*24,150)</f>
        <v>0</v>
      </c>
      <c r="E19" s="38">
        <f>テーブル2[[#This Row],[時間単価
(円)
(B) ]]*テーブル2[[#This Row],[従事時間
(時間)
(C) ]]</f>
        <v>0</v>
      </c>
      <c r="F19" s="38">
        <f>+IF(テーブル2[[#This Row],[総支給額
(円)
(A)]]="",0,MIN(テーブル2[[#This Row],[総支給額
(円)
(A)]],テーブル2[[#This Row],[算定額
(D)=(B)X(C)]]))</f>
        <v>0</v>
      </c>
    </row>
    <row r="20" spans="1:11" s="2" customFormat="1" ht="36" customHeight="1" x14ac:dyDescent="0.2">
      <c r="A20" s="35" t="str">
        <f ca="1">SUBSTITUTE(SUBSTITUTE(SUBSTITUTE(ASC('R8年5月'!$B$3),"R","令和"),"令和1","令和元"),"H","平成")</f>
        <v>令和8年5月</v>
      </c>
      <c r="B20" s="42"/>
      <c r="C20" s="38">
        <f>LOOKUP(MIN(テーブル2[総支給額
(円)
(A)]),人件費単価一覧表[円以上],人件費単価一覧表[単位：円])</f>
        <v>1160</v>
      </c>
      <c r="D20" s="39">
        <f>MIN(作業日報兼直接人件費個別明細表10151617[[#Totals],[列6]]*24,150)</f>
        <v>0</v>
      </c>
      <c r="E20" s="38">
        <f>テーブル2[[#This Row],[時間単価
(円)
(B) ]]*テーブル2[[#This Row],[従事時間
(時間)
(C) ]]</f>
        <v>0</v>
      </c>
      <c r="F20" s="38">
        <f>+IF(テーブル2[[#This Row],[総支給額
(円)
(A)]]="",0,MIN(テーブル2[[#This Row],[総支給額
(円)
(A)]],テーブル2[[#This Row],[算定額
(D)=(B)X(C)]]))</f>
        <v>0</v>
      </c>
    </row>
    <row r="21" spans="1:11" s="2" customFormat="1" ht="36" customHeight="1" x14ac:dyDescent="0.2">
      <c r="A21" s="35" t="str">
        <f ca="1">SUBSTITUTE(SUBSTITUTE(SUBSTITUTE(ASC('R8年6月'!$B$3),"R","令和"),"令和1","令和元"),"H","平成")</f>
        <v>令和8年6月</v>
      </c>
      <c r="B21" s="42"/>
      <c r="C21" s="38">
        <f>LOOKUP(MIN(テーブル2[総支給額
(円)
(A)]),人件費単価一覧表[円以上],人件費単価一覧表[単位：円])</f>
        <v>1160</v>
      </c>
      <c r="D21" s="39">
        <f>MIN(作業日報兼直接人件費個別明細表1015161718[[#Totals],[列6]]*24,150)</f>
        <v>0</v>
      </c>
      <c r="E21" s="38">
        <f>テーブル2[[#This Row],[時間単価
(円)
(B) ]]*テーブル2[[#This Row],[従事時間
(時間)
(C) ]]</f>
        <v>0</v>
      </c>
      <c r="F21" s="38">
        <f>+IF(テーブル2[[#This Row],[総支給額
(円)
(A)]]="",0,MIN(テーブル2[[#This Row],[総支給額
(円)
(A)]],テーブル2[[#This Row],[算定額
(D)=(B)X(C)]]))</f>
        <v>0</v>
      </c>
    </row>
    <row r="22" spans="1:11" s="2" customFormat="1" ht="36" customHeight="1" x14ac:dyDescent="0.2">
      <c r="A22" s="35" t="str">
        <f ca="1">SUBSTITUTE(SUBSTITUTE(SUBSTITUTE(ASC('R8年7月'!$B$3),"R","令和"),"令和1","令和元"),"H","平成")</f>
        <v>令和8年7月</v>
      </c>
      <c r="B22" s="42"/>
      <c r="C22" s="38">
        <f>LOOKUP(MIN(テーブル2[総支給額
(円)
(A)]),人件費単価一覧表[円以上],人件費単価一覧表[単位：円])</f>
        <v>1160</v>
      </c>
      <c r="D22" s="39">
        <f>MIN(作業日報兼直接人件費個別明細表101516171819[[#Totals],[列6]]*24,150)</f>
        <v>0</v>
      </c>
      <c r="E22" s="38">
        <f>テーブル2[[#This Row],[時間単価
(円)
(B) ]]*テーブル2[[#This Row],[従事時間
(時間)
(C) ]]</f>
        <v>0</v>
      </c>
      <c r="F22" s="38">
        <f>+IF(テーブル2[[#This Row],[総支給額
(円)
(A)]]="",0,MIN(テーブル2[[#This Row],[総支給額
(円)
(A)]],テーブル2[[#This Row],[算定額
(D)=(B)X(C)]]))</f>
        <v>0</v>
      </c>
    </row>
    <row r="23" spans="1:11" s="2" customFormat="1" ht="36" customHeight="1" x14ac:dyDescent="0.2">
      <c r="A23" s="35" t="str">
        <f ca="1">SUBSTITUTE(SUBSTITUTE(SUBSTITUTE(ASC('R8年8月'!$B$3),"R","令和"),"令和1","令和元"),"H","平成")</f>
        <v>令和8年8月</v>
      </c>
      <c r="B23" s="42"/>
      <c r="C23" s="38">
        <f>LOOKUP(MIN(テーブル2[総支給額
(円)
(A)]),人件費単価一覧表[円以上],人件費単価一覧表[単位：円])</f>
        <v>1160</v>
      </c>
      <c r="D23" s="39">
        <f>MIN(作業日報兼直接人件費個別明細表10151617181920[[#Totals],[列6]]*24,150)</f>
        <v>0</v>
      </c>
      <c r="E23" s="38">
        <f>テーブル2[[#This Row],[時間単価
(円)
(B) ]]*テーブル2[[#This Row],[従事時間
(時間)
(C) ]]</f>
        <v>0</v>
      </c>
      <c r="F23" s="38">
        <f>+IF(テーブル2[[#This Row],[総支給額
(円)
(A)]]="",0,MIN(テーブル2[[#This Row],[総支給額
(円)
(A)]],テーブル2[[#This Row],[算定額
(D)=(B)X(C)]]))</f>
        <v>0</v>
      </c>
    </row>
    <row r="24" spans="1:11" s="2" customFormat="1" ht="36" customHeight="1" x14ac:dyDescent="0.2">
      <c r="A24" s="35" t="str">
        <f ca="1">SUBSTITUTE(SUBSTITUTE(SUBSTITUTE(ASC('R8年9月'!$B$3),"R","令和"),"令和1","令和元"),"H","平成")</f>
        <v>令和8年9月</v>
      </c>
      <c r="B24" s="42"/>
      <c r="C24" s="38">
        <f>LOOKUP(MIN(テーブル2[総支給額
(円)
(A)]),人件費単価一覧表[円以上],人件費単価一覧表[単位：円])</f>
        <v>1160</v>
      </c>
      <c r="D24" s="39">
        <f>MIN(作業日報兼直接人件費個別明細表1015161718192021[[#Totals],[列6]]*24,150)</f>
        <v>0</v>
      </c>
      <c r="E24" s="38">
        <f>テーブル2[[#This Row],[時間単価
(円)
(B) ]]*テーブル2[[#This Row],[従事時間
(時間)
(C) ]]</f>
        <v>0</v>
      </c>
      <c r="F24" s="38">
        <f>+IF(テーブル2[[#This Row],[総支給額
(円)
(A)]]="",0,MIN(テーブル2[[#This Row],[総支給額
(円)
(A)]],テーブル2[[#This Row],[算定額
(D)=(B)X(C)]]))</f>
        <v>0</v>
      </c>
    </row>
    <row r="25" spans="1:11" s="2" customFormat="1" ht="36" customHeight="1" x14ac:dyDescent="0.2">
      <c r="A25" s="35" t="str">
        <f ca="1">SUBSTITUTE(SUBSTITUTE(SUBSTITUTE(ASC('R8年10月'!$B$3),"R","令和"),"令和1","令和元"),"H","平成")</f>
        <v>令和8年10月</v>
      </c>
      <c r="B25" s="42"/>
      <c r="C25" s="38">
        <f>LOOKUP(MIN(テーブル2[総支給額
(円)
(A)]),人件費単価一覧表[円以上],人件費単価一覧表[単位：円])</f>
        <v>1160</v>
      </c>
      <c r="D25" s="39">
        <f>MIN(作業日報兼直接人件費個別明細表101516171819202122[[#Totals],[列6]]*24,150)</f>
        <v>0</v>
      </c>
      <c r="E25" s="38">
        <f>テーブル2[[#This Row],[時間単価
(円)
(B) ]]*テーブル2[[#This Row],[従事時間
(時間)
(C) ]]</f>
        <v>0</v>
      </c>
      <c r="F25" s="38">
        <f>+IF(テーブル2[[#This Row],[総支給額
(円)
(A)]]="",0,MIN(テーブル2[[#This Row],[総支給額
(円)
(A)]],テーブル2[[#This Row],[算定額
(D)=(B)X(C)]]))</f>
        <v>0</v>
      </c>
    </row>
    <row r="26" spans="1:11" ht="36" customHeight="1" x14ac:dyDescent="0.2">
      <c r="A26" s="36"/>
      <c r="B26" s="37"/>
      <c r="C26" s="41">
        <f>LOOKUP(MIN(テーブル2[総支給額
(円)
(A)]),$H$31:$H$55,$K$31:$K$55)</f>
        <v>1160</v>
      </c>
      <c r="D26" s="40">
        <f>SUBTOTAL(109,テーブル2[従事時間
(時間)
(C) ])</f>
        <v>0</v>
      </c>
      <c r="E26" s="41">
        <f>SUBTOTAL(109,テーブル2[算定額
(D)=(B)X(C)])</f>
        <v>0</v>
      </c>
      <c r="F26" s="41">
        <f>SUBTOTAL(109,テーブル2[助成対象経費
(円)
(A)を上限
とする])</f>
        <v>0</v>
      </c>
    </row>
    <row r="27" spans="1:11" ht="24" customHeight="1" x14ac:dyDescent="0.2">
      <c r="A27" s="75" t="s">
        <v>26</v>
      </c>
      <c r="B27" s="76"/>
      <c r="C27" s="76"/>
      <c r="D27" s="76"/>
      <c r="E27" s="76"/>
      <c r="F27" s="76"/>
    </row>
    <row r="28" spans="1:11" ht="21" customHeight="1" x14ac:dyDescent="0.2">
      <c r="A28" s="72" t="s">
        <v>28</v>
      </c>
      <c r="B28" s="72"/>
      <c r="C28" s="72"/>
      <c r="D28" s="72"/>
      <c r="E28" s="72"/>
      <c r="F28" s="72"/>
    </row>
    <row r="29" spans="1:11" ht="21" customHeight="1" x14ac:dyDescent="0.2">
      <c r="A29" s="73" t="s">
        <v>29</v>
      </c>
      <c r="B29" s="74"/>
      <c r="C29" s="74"/>
      <c r="D29" s="74"/>
      <c r="E29" s="74"/>
      <c r="F29" s="74"/>
      <c r="H29" s="70" t="s">
        <v>2</v>
      </c>
      <c r="I29" s="70"/>
      <c r="J29" s="70"/>
      <c r="K29" s="25" t="s">
        <v>3</v>
      </c>
    </row>
    <row r="30" spans="1:11" ht="30" customHeight="1" x14ac:dyDescent="0.2">
      <c r="A30" s="73" t="s">
        <v>32</v>
      </c>
      <c r="B30" s="74"/>
      <c r="C30" s="74"/>
      <c r="D30" s="74"/>
      <c r="E30" s="74"/>
      <c r="F30" s="74"/>
      <c r="H30" s="26" t="s">
        <v>4</v>
      </c>
      <c r="I30" s="27" t="s">
        <v>0</v>
      </c>
      <c r="J30" s="27" t="s">
        <v>5</v>
      </c>
      <c r="K30" s="28" t="s">
        <v>6</v>
      </c>
    </row>
    <row r="31" spans="1:11" ht="21" customHeight="1" x14ac:dyDescent="0.2">
      <c r="A31" s="73" t="s">
        <v>30</v>
      </c>
      <c r="B31" s="74"/>
      <c r="C31" s="74"/>
      <c r="D31" s="74"/>
      <c r="E31" s="74"/>
      <c r="F31" s="74"/>
      <c r="H31" s="29"/>
      <c r="I31" s="30" t="s">
        <v>7</v>
      </c>
      <c r="J31" s="30"/>
      <c r="K31" s="31"/>
    </row>
    <row r="32" spans="1:11" ht="21" customHeight="1" x14ac:dyDescent="0.2">
      <c r="A32" s="73" t="s">
        <v>31</v>
      </c>
      <c r="B32" s="74"/>
      <c r="C32" s="74"/>
      <c r="D32" s="74"/>
      <c r="E32" s="74"/>
      <c r="F32" s="74"/>
      <c r="H32" s="29">
        <v>0</v>
      </c>
      <c r="I32" s="30" t="s">
        <v>7</v>
      </c>
      <c r="J32" s="32">
        <v>146000</v>
      </c>
      <c r="K32" s="46">
        <v>1160</v>
      </c>
    </row>
    <row r="33" spans="1:11" ht="24" customHeight="1" x14ac:dyDescent="0.2">
      <c r="A33" s="75"/>
      <c r="B33" s="76"/>
      <c r="C33" s="76"/>
      <c r="D33" s="76"/>
      <c r="E33" s="76"/>
      <c r="F33" s="76"/>
      <c r="H33" s="33">
        <v>146000</v>
      </c>
      <c r="I33" s="30" t="s">
        <v>7</v>
      </c>
      <c r="J33" s="32">
        <v>155000</v>
      </c>
      <c r="K33" s="46">
        <v>1220</v>
      </c>
    </row>
    <row r="34" spans="1:11" ht="24" customHeight="1" x14ac:dyDescent="0.2">
      <c r="H34" s="33">
        <v>155000</v>
      </c>
      <c r="I34" s="30" t="s">
        <v>7</v>
      </c>
      <c r="J34" s="32">
        <v>165000</v>
      </c>
      <c r="K34" s="46">
        <v>1310</v>
      </c>
    </row>
    <row r="35" spans="1:11" ht="24" customHeight="1" x14ac:dyDescent="0.2">
      <c r="H35" s="33">
        <v>165000</v>
      </c>
      <c r="I35" s="30" t="s">
        <v>7</v>
      </c>
      <c r="J35" s="32">
        <v>175000</v>
      </c>
      <c r="K35" s="46">
        <v>1390</v>
      </c>
    </row>
    <row r="36" spans="1:11" ht="24" customHeight="1" x14ac:dyDescent="0.2">
      <c r="H36" s="33">
        <v>175000</v>
      </c>
      <c r="I36" s="30" t="s">
        <v>7</v>
      </c>
      <c r="J36" s="32">
        <v>185000</v>
      </c>
      <c r="K36" s="46">
        <v>1470</v>
      </c>
    </row>
    <row r="37" spans="1:11" ht="24" customHeight="1" x14ac:dyDescent="0.2">
      <c r="H37" s="33">
        <v>185000</v>
      </c>
      <c r="I37" s="30" t="s">
        <v>7</v>
      </c>
      <c r="J37" s="32">
        <v>195000</v>
      </c>
      <c r="K37" s="46">
        <v>1550</v>
      </c>
    </row>
    <row r="38" spans="1:11" ht="24" customHeight="1" x14ac:dyDescent="0.2">
      <c r="H38" s="33">
        <v>195000</v>
      </c>
      <c r="I38" s="30" t="s">
        <v>7</v>
      </c>
      <c r="J38" s="32">
        <v>210000</v>
      </c>
      <c r="K38" s="46">
        <v>1630</v>
      </c>
    </row>
    <row r="39" spans="1:11" ht="24" customHeight="1" x14ac:dyDescent="0.2">
      <c r="H39" s="33">
        <v>210000</v>
      </c>
      <c r="I39" s="30" t="s">
        <v>7</v>
      </c>
      <c r="J39" s="32">
        <v>230000</v>
      </c>
      <c r="K39" s="46">
        <v>1800</v>
      </c>
    </row>
    <row r="40" spans="1:11" ht="24" customHeight="1" x14ac:dyDescent="0.2">
      <c r="H40" s="33">
        <v>230000</v>
      </c>
      <c r="I40" s="30" t="s">
        <v>7</v>
      </c>
      <c r="J40" s="32">
        <v>250000</v>
      </c>
      <c r="K40" s="46">
        <v>1960</v>
      </c>
    </row>
    <row r="41" spans="1:11" ht="24" customHeight="1" x14ac:dyDescent="0.2">
      <c r="H41" s="33">
        <v>250000</v>
      </c>
      <c r="I41" s="30" t="s">
        <v>7</v>
      </c>
      <c r="J41" s="32">
        <v>270000</v>
      </c>
      <c r="K41" s="46">
        <v>2130</v>
      </c>
    </row>
    <row r="42" spans="1:11" ht="24" customHeight="1" x14ac:dyDescent="0.2">
      <c r="H42" s="33">
        <v>270000</v>
      </c>
      <c r="I42" s="30" t="s">
        <v>7</v>
      </c>
      <c r="J42" s="32">
        <v>290000</v>
      </c>
      <c r="K42" s="46">
        <v>2290</v>
      </c>
    </row>
    <row r="43" spans="1:11" ht="24" customHeight="1" x14ac:dyDescent="0.2">
      <c r="H43" s="33">
        <v>290000</v>
      </c>
      <c r="I43" s="30" t="s">
        <v>7</v>
      </c>
      <c r="J43" s="32">
        <v>310000</v>
      </c>
      <c r="K43" s="46">
        <v>2450</v>
      </c>
    </row>
    <row r="44" spans="1:11" ht="24" customHeight="1" x14ac:dyDescent="0.2">
      <c r="H44" s="33">
        <v>310000</v>
      </c>
      <c r="I44" s="30" t="s">
        <v>7</v>
      </c>
      <c r="J44" s="32">
        <v>330000</v>
      </c>
      <c r="K44" s="46">
        <v>2620</v>
      </c>
    </row>
    <row r="45" spans="1:11" ht="24" customHeight="1" x14ac:dyDescent="0.2">
      <c r="H45" s="33">
        <v>330000</v>
      </c>
      <c r="I45" s="30" t="s">
        <v>7</v>
      </c>
      <c r="J45" s="32">
        <v>350000</v>
      </c>
      <c r="K45" s="46">
        <v>2780</v>
      </c>
    </row>
    <row r="46" spans="1:11" ht="24" customHeight="1" x14ac:dyDescent="0.2">
      <c r="H46" s="33">
        <v>350000</v>
      </c>
      <c r="I46" s="30" t="s">
        <v>7</v>
      </c>
      <c r="J46" s="32">
        <v>370000</v>
      </c>
      <c r="K46" s="46">
        <v>2950</v>
      </c>
    </row>
    <row r="47" spans="1:11" ht="24" customHeight="1" x14ac:dyDescent="0.2">
      <c r="H47" s="33">
        <v>370000</v>
      </c>
      <c r="I47" s="30" t="s">
        <v>7</v>
      </c>
      <c r="J47" s="32">
        <v>395000</v>
      </c>
      <c r="K47" s="46">
        <v>3110</v>
      </c>
    </row>
    <row r="48" spans="1:11" ht="24" customHeight="1" x14ac:dyDescent="0.2">
      <c r="H48" s="33">
        <v>395000</v>
      </c>
      <c r="I48" s="30" t="s">
        <v>7</v>
      </c>
      <c r="J48" s="32">
        <v>425000</v>
      </c>
      <c r="K48" s="46">
        <v>3350</v>
      </c>
    </row>
    <row r="49" spans="8:11" ht="24" customHeight="1" x14ac:dyDescent="0.2">
      <c r="H49" s="33">
        <v>425000</v>
      </c>
      <c r="I49" s="30" t="s">
        <v>7</v>
      </c>
      <c r="J49" s="32">
        <v>455000</v>
      </c>
      <c r="K49" s="46">
        <v>3600</v>
      </c>
    </row>
    <row r="50" spans="8:11" ht="24" customHeight="1" x14ac:dyDescent="0.2">
      <c r="H50" s="33">
        <v>455000</v>
      </c>
      <c r="I50" s="30" t="s">
        <v>7</v>
      </c>
      <c r="J50" s="32">
        <v>485000</v>
      </c>
      <c r="K50" s="46">
        <v>3850</v>
      </c>
    </row>
    <row r="51" spans="8:11" ht="24" customHeight="1" x14ac:dyDescent="0.2">
      <c r="H51" s="33">
        <v>485000</v>
      </c>
      <c r="I51" s="30" t="s">
        <v>7</v>
      </c>
      <c r="J51" s="32">
        <v>515000</v>
      </c>
      <c r="K51" s="46">
        <v>4090</v>
      </c>
    </row>
    <row r="52" spans="8:11" ht="24" customHeight="1" x14ac:dyDescent="0.2">
      <c r="H52" s="33">
        <v>515000</v>
      </c>
      <c r="I52" s="30" t="s">
        <v>7</v>
      </c>
      <c r="J52" s="32">
        <v>545000</v>
      </c>
      <c r="K52" s="46">
        <v>4340</v>
      </c>
    </row>
    <row r="53" spans="8:11" ht="24" customHeight="1" x14ac:dyDescent="0.2">
      <c r="H53" s="33">
        <v>545000</v>
      </c>
      <c r="I53" s="30" t="s">
        <v>7</v>
      </c>
      <c r="J53" s="32">
        <v>575000</v>
      </c>
      <c r="K53" s="46">
        <v>4580</v>
      </c>
    </row>
    <row r="54" spans="8:11" ht="24" customHeight="1" x14ac:dyDescent="0.2">
      <c r="H54" s="33">
        <v>575000</v>
      </c>
      <c r="I54" s="30" t="s">
        <v>7</v>
      </c>
      <c r="J54" s="32">
        <v>605000</v>
      </c>
      <c r="K54" s="46">
        <v>4830</v>
      </c>
    </row>
    <row r="55" spans="8:11" ht="24" customHeight="1" x14ac:dyDescent="0.2">
      <c r="H55" s="33">
        <v>605000</v>
      </c>
      <c r="I55" s="30" t="s">
        <v>7</v>
      </c>
      <c r="J55" s="34"/>
      <c r="K55" s="46">
        <v>5080</v>
      </c>
    </row>
  </sheetData>
  <sheetProtection formatCells="0" selectLockedCells="1"/>
  <mergeCells count="13">
    <mergeCell ref="A30:F30"/>
    <mergeCell ref="A31:F31"/>
    <mergeCell ref="A32:F32"/>
    <mergeCell ref="A33:F33"/>
    <mergeCell ref="A1:F1"/>
    <mergeCell ref="A3:F3"/>
    <mergeCell ref="A2:F2"/>
    <mergeCell ref="A27:F27"/>
    <mergeCell ref="H29:J29"/>
    <mergeCell ref="B5:F5"/>
    <mergeCell ref="B4:F4"/>
    <mergeCell ref="A28:F28"/>
    <mergeCell ref="A29:F29"/>
  </mergeCells>
  <phoneticPr fontId="2"/>
  <conditionalFormatting sqref="B4:F5">
    <cfRule type="expression" dxfId="538" priority="1">
      <formula>B4=""</formula>
    </cfRule>
  </conditionalFormatting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N27" sqref="N27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R7年10月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IF(作業日報兼直接人件費個別明細表7[[#This Row],[列1]]="", "", TEXT(作業日報兼直接人件費個別明細表7[[#This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IF(作業日報兼直接人件費個別明細表7[[#This Row],[列1]]="", "", TEXT(作業日報兼直接人件費個別明細表7[[#This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IF(作業日報兼直接人件費個別明細表7[[#This Row],[列1]]="", "", TEXT(作業日報兼直接人件費個別明細表7[[#This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IF(作業日報兼直接人件費個別明細表7[[#This Row],[列1]]="", "", TEXT(作業日報兼直接人件費個別明細表7[[#This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IF(作業日報兼直接人件費個別明細表7[[#This Row],[列1]]="", "", TEXT(作業日報兼直接人件費個別明細表7[[#This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IF(作業日報兼直接人件費個別明細表7[[#This Row],[列1]]="", "", TEXT(作業日報兼直接人件費個別明細表7[[#This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IF(作業日報兼直接人件費個別明細表7[[#This Row],[列1]]="", "", TEXT(作業日報兼直接人件費個別明細表7[[#This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IF(作業日報兼直接人件費個別明細表7[[#This Row],[列1]]="", "", TEXT(作業日報兼直接人件費個別明細表7[[#This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IF(作業日報兼直接人件費個別明細表7[[#This Row],[列1]]="", "", TEXT(作業日報兼直接人件費個別明細表7[[#This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IF(作業日報兼直接人件費個別明細表7[[#This Row],[列1]]="", "", TEXT(作業日報兼直接人件費個別明細表7[[#This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IF(作業日報兼直接人件費個別明細表7[[#This Row],[列1]]="", "", TEXT(作業日報兼直接人件費個別明細表7[[#This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IF(作業日報兼直接人件費個別明細表7[[#This Row],[列1]]="", "", TEXT(作業日報兼直接人件費個別明細表7[[#This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IF(作業日報兼直接人件費個別明細表7[[#This Row],[列1]]="", "", TEXT(作業日報兼直接人件費個別明細表7[[#This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IF(作業日報兼直接人件費個別明細表7[[#This Row],[列1]]="", "", TEXT(作業日報兼直接人件費個別明細表7[[#This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IF(作業日報兼直接人件費個別明細表7[[#This Row],[列1]]="", "", TEXT(作業日報兼直接人件費個別明細表7[[#This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IF(作業日報兼直接人件費個別明細表7[[#This Row],[列1]]="", "", TEXT(作業日報兼直接人件費個別明細表7[[#This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IF(作業日報兼直接人件費個別明細表7[[#This Row],[列1]]="", "", TEXT(作業日報兼直接人件費個別明細表7[[#This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IF(作業日報兼直接人件費個別明細表7[[#This Row],[列1]]="", "", TEXT(作業日報兼直接人件費個別明細表7[[#This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IF(作業日報兼直接人件費個別明細表7[[#This Row],[列1]]="", "", TEXT(作業日報兼直接人件費個別明細表7[[#This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IF(作業日報兼直接人件費個別明細表7[[#This Row],[列1]]="", "", TEXT(作業日報兼直接人件費個別明細表7[[#This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IF(作業日報兼直接人件費個別明細表7[[#This Row],[列1]]="", "", TEXT(作業日報兼直接人件費個別明細表7[[#This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IF(作業日報兼直接人件費個別明細表7[[#This Row],[列1]]="", "", TEXT(作業日報兼直接人件費個別明細表7[[#This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IF(作業日報兼直接人件費個別明細表7[[#This Row],[列1]]="", "", TEXT(作業日報兼直接人件費個別明細表7[[#This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IF(作業日報兼直接人件費個別明細表7[[#This Row],[列2]]="","",MIN(IF((作業日報兼直接人件費個別明細表7[[#This Row],[列4]]-作業日報兼直接人件費個別明細表7[[#This Row],[列2]]-作業日報兼直接人件費個別明細表7[[#This Row],[列5]])&gt;0,FLOOR((作業日報兼直接人件費個別明細表7[[#This Row],[列4]]-作業日報兼直接人件費個別明細表7[[#This Row],[列2]]-作業日報兼直接人件費個別明細表7[[#This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SUBTOTAL(109,作業日報兼直接人件費個別明細表7[列6])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8" sqref="B8:B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R7年11月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IF(作業日報兼直接人件費個別明細表8[[#This Row],[列1]]="", "", TEXT(作業日報兼直接人件費個別明細表8[[#This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IF(作業日報兼直接人件費個別明細表8[[#This Row],[列1]]="", "", TEXT(作業日報兼直接人件費個別明細表8[[#This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IF(作業日報兼直接人件費個別明細表8[[#This Row],[列1]]="", "", TEXT(作業日報兼直接人件費個別明細表8[[#This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IF(作業日報兼直接人件費個別明細表8[[#This Row],[列1]]="", "", TEXT(作業日報兼直接人件費個別明細表8[[#This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IF(作業日報兼直接人件費個別明細表8[[#This Row],[列1]]="", "", TEXT(作業日報兼直接人件費個別明細表8[[#This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IF(作業日報兼直接人件費個別明細表8[[#This Row],[列1]]="", "", TEXT(作業日報兼直接人件費個別明細表8[[#This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IF(作業日報兼直接人件費個別明細表8[[#This Row],[列1]]="", "", TEXT(作業日報兼直接人件費個別明細表8[[#This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IF(作業日報兼直接人件費個別明細表8[[#This Row],[列1]]="", "", TEXT(作業日報兼直接人件費個別明細表8[[#This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IF(作業日報兼直接人件費個別明細表8[[#This Row],[列1]]="", "", TEXT(作業日報兼直接人件費個別明細表8[[#This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IF(作業日報兼直接人件費個別明細表8[[#This Row],[列1]]="", "", TEXT(作業日報兼直接人件費個別明細表8[[#This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IF(作業日報兼直接人件費個別明細表8[[#This Row],[列1]]="", "", TEXT(作業日報兼直接人件費個別明細表8[[#This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IF(作業日報兼直接人件費個別明細表8[[#This Row],[列1]]="", "", TEXT(作業日報兼直接人件費個別明細表8[[#This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IF(作業日報兼直接人件費個別明細表8[[#This Row],[列1]]="", "", TEXT(作業日報兼直接人件費個別明細表8[[#This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IF(作業日報兼直接人件費個別明細表8[[#This Row],[列1]]="", "", TEXT(作業日報兼直接人件費個別明細表8[[#This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IF(作業日報兼直接人件費個別明細表8[[#This Row],[列1]]="", "", TEXT(作業日報兼直接人件費個別明細表8[[#This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IF(作業日報兼直接人件費個別明細表8[[#This Row],[列1]]="", "", TEXT(作業日報兼直接人件費個別明細表8[[#This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IF(作業日報兼直接人件費個別明細表8[[#This Row],[列1]]="", "", TEXT(作業日報兼直接人件費個別明細表8[[#This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IF(作業日報兼直接人件費個別明細表8[[#This Row],[列1]]="", "", TEXT(作業日報兼直接人件費個別明細表8[[#This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IF(作業日報兼直接人件費個別明細表8[[#This Row],[列1]]="", "", TEXT(作業日報兼直接人件費個別明細表8[[#This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IF(作業日報兼直接人件費個別明細表8[[#This Row],[列1]]="", "", TEXT(作業日報兼直接人件費個別明細表8[[#This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IF(作業日報兼直接人件費個別明細表8[[#This Row],[列1]]="", "", TEXT(作業日報兼直接人件費個別明細表8[[#This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IF(作業日報兼直接人件費個別明細表8[[#This Row],[列1]]="", "", TEXT(作業日報兼直接人件費個別明細表8[[#This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IF(作業日報兼直接人件費個別明細表8[[#This Row],[列1]]="", "", TEXT(作業日報兼直接人件費個別明細表8[[#This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IF(作業日報兼直接人件費個別明細表8[[#This Row],[列2]]="","",MIN(IF((作業日報兼直接人件費個別明細表8[[#This Row],[列4]]-作業日報兼直接人件費個別明細表8[[#This Row],[列2]]-作業日報兼直接人件費個別明細表8[[#This Row],[列5]])&gt;0,FLOOR((作業日報兼直接人件費個別明細表8[[#This Row],[列4]]-作業日報兼直接人件費個別明細表8[[#This Row],[列2]]-作業日報兼直接人件費個別明細表8[[#This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SUBTOTAL(109,作業日報兼直接人件費個別明細表8[列6])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P30" sqref="P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R7年12月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IF(作業日報兼直接人件費個別明細表9[[#This Row],[列1]]="", "", TEXT(作業日報兼直接人件費個別明細表9[[#This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IF(作業日報兼直接人件費個別明細表9[[#This Row],[列1]]="", "", TEXT(作業日報兼直接人件費個別明細表9[[#This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IF(作業日報兼直接人件費個別明細表9[[#This Row],[列1]]="", "", TEXT(作業日報兼直接人件費個別明細表9[[#This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IF(作業日報兼直接人件費個別明細表9[[#This Row],[列1]]="", "", TEXT(作業日報兼直接人件費個別明細表9[[#This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IF(作業日報兼直接人件費個別明細表9[[#This Row],[列1]]="", "", TEXT(作業日報兼直接人件費個別明細表9[[#This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IF(作業日報兼直接人件費個別明細表9[[#This Row],[列1]]="", "", TEXT(作業日報兼直接人件費個別明細表9[[#This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IF(作業日報兼直接人件費個別明細表9[[#This Row],[列1]]="", "", TEXT(作業日報兼直接人件費個別明細表9[[#This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IF(作業日報兼直接人件費個別明細表9[[#This Row],[列1]]="", "", TEXT(作業日報兼直接人件費個別明細表9[[#This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IF(作業日報兼直接人件費個別明細表9[[#This Row],[列1]]="", "", TEXT(作業日報兼直接人件費個別明細表9[[#This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IF(作業日報兼直接人件費個別明細表9[[#This Row],[列1]]="", "", TEXT(作業日報兼直接人件費個別明細表9[[#This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IF(作業日報兼直接人件費個別明細表9[[#This Row],[列1]]="", "", TEXT(作業日報兼直接人件費個別明細表9[[#This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IF(作業日報兼直接人件費個別明細表9[[#This Row],[列1]]="", "", TEXT(作業日報兼直接人件費個別明細表9[[#This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IF(作業日報兼直接人件費個別明細表9[[#This Row],[列1]]="", "", TEXT(作業日報兼直接人件費個別明細表9[[#This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IF(作業日報兼直接人件費個別明細表9[[#This Row],[列1]]="", "", TEXT(作業日報兼直接人件費個別明細表9[[#This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IF(作業日報兼直接人件費個別明細表9[[#This Row],[列1]]="", "", TEXT(作業日報兼直接人件費個別明細表9[[#This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IF(作業日報兼直接人件費個別明細表9[[#This Row],[列1]]="", "", TEXT(作業日報兼直接人件費個別明細表9[[#This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IF(作業日報兼直接人件費個別明細表9[[#This Row],[列1]]="", "", TEXT(作業日報兼直接人件費個別明細表9[[#This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IF(作業日報兼直接人件費個別明細表9[[#This Row],[列1]]="", "", TEXT(作業日報兼直接人件費個別明細表9[[#This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IF(作業日報兼直接人件費個別明細表9[[#This Row],[列1]]="", "", TEXT(作業日報兼直接人件費個別明細表9[[#This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IF(作業日報兼直接人件費個別明細表9[[#This Row],[列1]]="", "", TEXT(作業日報兼直接人件費個別明細表9[[#This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IF(作業日報兼直接人件費個別明細表9[[#This Row],[列1]]="", "", TEXT(作業日報兼直接人件費個別明細表9[[#This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IF(作業日報兼直接人件費個別明細表9[[#This Row],[列1]]="", "", TEXT(作業日報兼直接人件費個別明細表9[[#This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IF(作業日報兼直接人件費個別明細表9[[#This Row],[列1]]="", "", TEXT(作業日報兼直接人件費個別明細表9[[#This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IF(作業日報兼直接人件費個別明細表9[[#This Row],[列2]]="","",MIN(IF((作業日報兼直接人件費個別明細表9[[#This Row],[列4]]-作業日報兼直接人件費個別明細表9[[#This Row],[列2]]-作業日報兼直接人件費個別明細表9[[#This Row],[列5]])&gt;0,FLOOR((作業日報兼直接人件費個別明細表9[[#This Row],[列4]]-作業日報兼直接人件費個別明細表9[[#This Row],[列2]]-作業日報兼直接人件費個別明細表9[[#This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SUBTOTAL(109,作業日報兼直接人件費個別明細表9[列6])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8" sqref="B8:B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R8年1月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IF(作業日報兼直接人件費個別明細表10[[#This Row],[列1]]="", "", TEXT(作業日報兼直接人件費個別明細表10[[#This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IF(作業日報兼直接人件費個別明細表10[[#This Row],[列1]]="", "", TEXT(作業日報兼直接人件費個別明細表10[[#This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IF(作業日報兼直接人件費個別明細表10[[#This Row],[列1]]="", "", TEXT(作業日報兼直接人件費個別明細表10[[#This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IF(作業日報兼直接人件費個別明細表10[[#This Row],[列1]]="", "", TEXT(作業日報兼直接人件費個別明細表10[[#This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IF(作業日報兼直接人件費個別明細表10[[#This Row],[列1]]="", "", TEXT(作業日報兼直接人件費個別明細表10[[#This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IF(作業日報兼直接人件費個別明細表10[[#This Row],[列1]]="", "", TEXT(作業日報兼直接人件費個別明細表10[[#This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IF(作業日報兼直接人件費個別明細表10[[#This Row],[列1]]="", "", TEXT(作業日報兼直接人件費個別明細表10[[#This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IF(作業日報兼直接人件費個別明細表10[[#This Row],[列1]]="", "", TEXT(作業日報兼直接人件費個別明細表10[[#This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IF(作業日報兼直接人件費個別明細表10[[#This Row],[列1]]="", "", TEXT(作業日報兼直接人件費個別明細表10[[#This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IF(作業日報兼直接人件費個別明細表10[[#This Row],[列1]]="", "", TEXT(作業日報兼直接人件費個別明細表10[[#This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IF(作業日報兼直接人件費個別明細表10[[#This Row],[列1]]="", "", TEXT(作業日報兼直接人件費個別明細表10[[#This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IF(作業日報兼直接人件費個別明細表10[[#This Row],[列1]]="", "", TEXT(作業日報兼直接人件費個別明細表10[[#This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IF(作業日報兼直接人件費個別明細表10[[#This Row],[列1]]="", "", TEXT(作業日報兼直接人件費個別明細表10[[#This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IF(作業日報兼直接人件費個別明細表10[[#This Row],[列1]]="", "", TEXT(作業日報兼直接人件費個別明細表10[[#This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IF(作業日報兼直接人件費個別明細表10[[#This Row],[列1]]="", "", TEXT(作業日報兼直接人件費個別明細表10[[#This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IF(作業日報兼直接人件費個別明細表10[[#This Row],[列1]]="", "", TEXT(作業日報兼直接人件費個別明細表10[[#This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IF(作業日報兼直接人件費個別明細表10[[#This Row],[列1]]="", "", TEXT(作業日報兼直接人件費個別明細表10[[#This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IF(作業日報兼直接人件費個別明細表10[[#This Row],[列1]]="", "", TEXT(作業日報兼直接人件費個別明細表10[[#This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IF(作業日報兼直接人件費個別明細表10[[#This Row],[列1]]="", "", TEXT(作業日報兼直接人件費個別明細表10[[#This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IF(作業日報兼直接人件費個別明細表10[[#This Row],[列1]]="", "", TEXT(作業日報兼直接人件費個別明細表10[[#This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IF(作業日報兼直接人件費個別明細表10[[#This Row],[列1]]="", "", TEXT(作業日報兼直接人件費個別明細表10[[#This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IF(作業日報兼直接人件費個別明細表10[[#This Row],[列1]]="", "", TEXT(作業日報兼直接人件費個別明細表10[[#This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IF(作業日報兼直接人件費個別明細表10[[#This Row],[列1]]="", "", TEXT(作業日報兼直接人件費個別明細表10[[#This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IF(作業日報兼直接人件費個別明細表10[[#This Row],[列2]]="","",MIN(IF((作業日報兼直接人件費個別明細表10[[#This Row],[列4]]-作業日報兼直接人件費個別明細表10[[#This Row],[列2]]-作業日報兼直接人件費個別明細表10[[#This Row],[列5]])&gt;0,FLOOR((作業日報兼直接人件費個別明細表10[[#This Row],[列4]]-作業日報兼直接人件費個別明細表10[[#This Row],[列2]]-作業日報兼直接人件費個別明細表10[[#This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N23" sqref="N23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R8年2月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IF(作業日報兼直接人件費個別明細表1014[[#This Row],[列1]]="", "", TEXT(作業日報兼直接人件費個別明細表1014[[#This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IF(作業日報兼直接人件費個別明細表1014[[#This Row],[列1]]="", "", TEXT(作業日報兼直接人件費個別明細表1014[[#This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IF(作業日報兼直接人件費個別明細表1014[[#This Row],[列1]]="", "", TEXT(作業日報兼直接人件費個別明細表1014[[#This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IF(作業日報兼直接人件費個別明細表1014[[#This Row],[列1]]="", "", TEXT(作業日報兼直接人件費個別明細表1014[[#This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IF(作業日報兼直接人件費個別明細表1014[[#This Row],[列1]]="", "", TEXT(作業日報兼直接人件費個別明細表1014[[#This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IF(作業日報兼直接人件費個別明細表1014[[#This Row],[列1]]="", "", TEXT(作業日報兼直接人件費個別明細表1014[[#This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IF(作業日報兼直接人件費個別明細表1014[[#This Row],[列1]]="", "", TEXT(作業日報兼直接人件費個別明細表1014[[#This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IF(作業日報兼直接人件費個別明細表1014[[#This Row],[列1]]="", "", TEXT(作業日報兼直接人件費個別明細表1014[[#This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IF(作業日報兼直接人件費個別明細表1014[[#This Row],[列1]]="", "", TEXT(作業日報兼直接人件費個別明細表1014[[#This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IF(作業日報兼直接人件費個別明細表1014[[#This Row],[列1]]="", "", TEXT(作業日報兼直接人件費個別明細表1014[[#This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IF(作業日報兼直接人件費個別明細表1014[[#This Row],[列1]]="", "", TEXT(作業日報兼直接人件費個別明細表1014[[#This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IF(作業日報兼直接人件費個別明細表1014[[#This Row],[列1]]="", "", TEXT(作業日報兼直接人件費個別明細表1014[[#This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IF(作業日報兼直接人件費個別明細表1014[[#This Row],[列1]]="", "", TEXT(作業日報兼直接人件費個別明細表1014[[#This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IF(作業日報兼直接人件費個別明細表1014[[#This Row],[列1]]="", "", TEXT(作業日報兼直接人件費個別明細表1014[[#This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IF(作業日報兼直接人件費個別明細表1014[[#This Row],[列1]]="", "", TEXT(作業日報兼直接人件費個別明細表1014[[#This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IF(作業日報兼直接人件費個別明細表1014[[#This Row],[列1]]="", "", TEXT(作業日報兼直接人件費個別明細表1014[[#This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IF(作業日報兼直接人件費個別明細表1014[[#This Row],[列1]]="", "", TEXT(作業日報兼直接人件費個別明細表1014[[#This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IF(作業日報兼直接人件費個別明細表1014[[#This Row],[列1]]="", "", TEXT(作業日報兼直接人件費個別明細表1014[[#This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IF(作業日報兼直接人件費個別明細表1014[[#This Row],[列1]]="", "", TEXT(作業日報兼直接人件費個別明細表1014[[#This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IF(作業日報兼直接人件費個別明細表1014[[#This Row],[列1]]="", "", TEXT(作業日報兼直接人件費個別明細表1014[[#This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IF(作業日報兼直接人件費個別明細表1014[[#This Row],[列1]]="", "", TEXT(作業日報兼直接人件費個別明細表1014[[#This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IF(作業日報兼直接人件費個別明細表1014[[#This Row],[列1]]="", "", TEXT(作業日報兼直接人件費個別明細表1014[[#This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IF(作業日報兼直接人件費個別明細表1014[[#This Row],[列1]]="", "", TEXT(作業日報兼直接人件費個別明細表1014[[#This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IF(作業日報兼直接人件費個別明細表1014[[#This Row],[列2]]="","",MIN(IF((作業日報兼直接人件費個別明細表1014[[#This Row],[列4]]-作業日報兼直接人件費個別明細表1014[[#This Row],[列2]]-作業日報兼直接人件費個別明細表1014[[#This Row],[列5]])&gt;0,FLOOR((作業日報兼直接人件費個別明細表1014[[#This Row],[列4]]-作業日報兼直接人件費個別明細表1014[[#This Row],[列2]]-作業日報兼直接人件費個別明細表1014[[#This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SUBTOTAL(109,作業日報兼直接人件費個別明細表1014[列6])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N16" sqref="N16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R8年3月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IF(作業日報兼直接人件費個別明細表1015[[#This Row],[列1]]="", "", TEXT(作業日報兼直接人件費個別明細表1015[[#This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IF(作業日報兼直接人件費個別明細表1015[[#This Row],[列1]]="", "", TEXT(作業日報兼直接人件費個別明細表1015[[#This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IF(作業日報兼直接人件費個別明細表1015[[#This Row],[列1]]="", "", TEXT(作業日報兼直接人件費個別明細表1015[[#This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IF(作業日報兼直接人件費個別明細表1015[[#This Row],[列1]]="", "", TEXT(作業日報兼直接人件費個別明細表1015[[#This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IF(作業日報兼直接人件費個別明細表1015[[#This Row],[列1]]="", "", TEXT(作業日報兼直接人件費個別明細表1015[[#This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IF(作業日報兼直接人件費個別明細表1015[[#This Row],[列1]]="", "", TEXT(作業日報兼直接人件費個別明細表1015[[#This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IF(作業日報兼直接人件費個別明細表1015[[#This Row],[列1]]="", "", TEXT(作業日報兼直接人件費個別明細表1015[[#This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IF(作業日報兼直接人件費個別明細表1015[[#This Row],[列1]]="", "", TEXT(作業日報兼直接人件費個別明細表1015[[#This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IF(作業日報兼直接人件費個別明細表1015[[#This Row],[列1]]="", "", TEXT(作業日報兼直接人件費個別明細表1015[[#This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IF(作業日報兼直接人件費個別明細表1015[[#This Row],[列1]]="", "", TEXT(作業日報兼直接人件費個別明細表1015[[#This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IF(作業日報兼直接人件費個別明細表1015[[#This Row],[列1]]="", "", TEXT(作業日報兼直接人件費個別明細表1015[[#This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IF(作業日報兼直接人件費個別明細表1015[[#This Row],[列1]]="", "", TEXT(作業日報兼直接人件費個別明細表1015[[#This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IF(作業日報兼直接人件費個別明細表1015[[#This Row],[列1]]="", "", TEXT(作業日報兼直接人件費個別明細表1015[[#This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IF(作業日報兼直接人件費個別明細表1015[[#This Row],[列1]]="", "", TEXT(作業日報兼直接人件費個別明細表1015[[#This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IF(作業日報兼直接人件費個別明細表1015[[#This Row],[列1]]="", "", TEXT(作業日報兼直接人件費個別明細表1015[[#This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IF(作業日報兼直接人件費個別明細表1015[[#This Row],[列1]]="", "", TEXT(作業日報兼直接人件費個別明細表1015[[#This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IF(作業日報兼直接人件費個別明細表1015[[#This Row],[列1]]="", "", TEXT(作業日報兼直接人件費個別明細表1015[[#This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IF(作業日報兼直接人件費個別明細表1015[[#This Row],[列1]]="", "", TEXT(作業日報兼直接人件費個別明細表1015[[#This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IF(作業日報兼直接人件費個別明細表1015[[#This Row],[列1]]="", "", TEXT(作業日報兼直接人件費個別明細表1015[[#This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IF(作業日報兼直接人件費個別明細表1015[[#This Row],[列1]]="", "", TEXT(作業日報兼直接人件費個別明細表1015[[#This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IF(作業日報兼直接人件費個別明細表1015[[#This Row],[列1]]="", "", TEXT(作業日報兼直接人件費個別明細表1015[[#This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IF(作業日報兼直接人件費個別明細表1015[[#This Row],[列1]]="", "", TEXT(作業日報兼直接人件費個別明細表1015[[#This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IF(作業日報兼直接人件費個別明細表1015[[#This Row],[列1]]="", "", TEXT(作業日報兼直接人件費個別明細表1015[[#This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IF(作業日報兼直接人件費個別明細表1015[[#This Row],[列2]]="","",MIN(IF((作業日報兼直接人件費個別明細表1015[[#This Row],[列4]]-作業日報兼直接人件費個別明細表1015[[#This Row],[列2]]-作業日報兼直接人件費個別明細表1015[[#This Row],[列5]])&gt;0,FLOOR((作業日報兼直接人件費個別明細表1015[[#This Row],[列4]]-作業日報兼直接人件費個別明細表1015[[#This Row],[列2]]-作業日報兼直接人件費個別明細表1015[[#This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8" sqref="B8:B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R8年4月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IF(作業日報兼直接人件費個別明細表101516[[#This Row],[列1]]="", "", TEXT(作業日報兼直接人件費個別明細表101516[[#This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IF(作業日報兼直接人件費個別明細表101516[[#This Row],[列1]]="", "", TEXT(作業日報兼直接人件費個別明細表101516[[#This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IF(作業日報兼直接人件費個別明細表101516[[#This Row],[列1]]="", "", TEXT(作業日報兼直接人件費個別明細表101516[[#This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IF(作業日報兼直接人件費個別明細表101516[[#This Row],[列1]]="", "", TEXT(作業日報兼直接人件費個別明細表101516[[#This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IF(作業日報兼直接人件費個別明細表101516[[#This Row],[列1]]="", "", TEXT(作業日報兼直接人件費個別明細表101516[[#This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IF(作業日報兼直接人件費個別明細表101516[[#This Row],[列1]]="", "", TEXT(作業日報兼直接人件費個別明細表101516[[#This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IF(作業日報兼直接人件費個別明細表101516[[#This Row],[列1]]="", "", TEXT(作業日報兼直接人件費個別明細表101516[[#This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IF(作業日報兼直接人件費個別明細表101516[[#This Row],[列1]]="", "", TEXT(作業日報兼直接人件費個別明細表101516[[#This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IF(作業日報兼直接人件費個別明細表101516[[#This Row],[列1]]="", "", TEXT(作業日報兼直接人件費個別明細表101516[[#This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IF(作業日報兼直接人件費個別明細表101516[[#This Row],[列1]]="", "", TEXT(作業日報兼直接人件費個別明細表101516[[#This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IF(作業日報兼直接人件費個別明細表101516[[#This Row],[列1]]="", "", TEXT(作業日報兼直接人件費個別明細表101516[[#This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IF(作業日報兼直接人件費個別明細表101516[[#This Row],[列1]]="", "", TEXT(作業日報兼直接人件費個別明細表101516[[#This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IF(作業日報兼直接人件費個別明細表101516[[#This Row],[列1]]="", "", TEXT(作業日報兼直接人件費個別明細表101516[[#This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IF(作業日報兼直接人件費個別明細表101516[[#This Row],[列1]]="", "", TEXT(作業日報兼直接人件費個別明細表101516[[#This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IF(作業日報兼直接人件費個別明細表101516[[#This Row],[列1]]="", "", TEXT(作業日報兼直接人件費個別明細表101516[[#This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IF(作業日報兼直接人件費個別明細表101516[[#This Row],[列1]]="", "", TEXT(作業日報兼直接人件費個別明細表101516[[#This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IF(作業日報兼直接人件費個別明細表101516[[#This Row],[列1]]="", "", TEXT(作業日報兼直接人件費個別明細表101516[[#This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IF(作業日報兼直接人件費個別明細表101516[[#This Row],[列1]]="", "", TEXT(作業日報兼直接人件費個別明細表101516[[#This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IF(作業日報兼直接人件費個別明細表101516[[#This Row],[列1]]="", "", TEXT(作業日報兼直接人件費個別明細表101516[[#This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IF(作業日報兼直接人件費個別明細表101516[[#This Row],[列1]]="", "", TEXT(作業日報兼直接人件費個別明細表101516[[#This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IF(作業日報兼直接人件費個別明細表101516[[#This Row],[列1]]="", "", TEXT(作業日報兼直接人件費個別明細表101516[[#This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IF(作業日報兼直接人件費個別明細表101516[[#This Row],[列1]]="", "", TEXT(作業日報兼直接人件費個別明細表101516[[#This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IF(作業日報兼直接人件費個別明細表101516[[#This Row],[列1]]="", "", TEXT(作業日報兼直接人件費個別明細表101516[[#This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IF(作業日報兼直接人件費個別明細表101516[[#This Row],[列2]]="","",MIN(IF((作業日報兼直接人件費個別明細表101516[[#This Row],[列4]]-作業日報兼直接人件費個別明細表101516[[#This Row],[列2]]-作業日報兼直接人件費個別明細表101516[[#This Row],[列5]])&gt;0,FLOOR((作業日報兼直接人件費個別明細表101516[[#This Row],[列4]]-作業日報兼直接人件費個別明細表101516[[#This Row],[列2]]-作業日報兼直接人件費個別明細表101516[[#This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J19" sqref="J19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R8年5月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IF(作業日報兼直接人件費個別明細表10151617[[#This Row],[列1]]="", "", TEXT(作業日報兼直接人件費個別明細表10151617[[#This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IF(作業日報兼直接人件費個別明細表10151617[[#This Row],[列1]]="", "", TEXT(作業日報兼直接人件費個別明細表10151617[[#This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IF(作業日報兼直接人件費個別明細表10151617[[#This Row],[列1]]="", "", TEXT(作業日報兼直接人件費個別明細表10151617[[#This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IF(作業日報兼直接人件費個別明細表10151617[[#This Row],[列1]]="", "", TEXT(作業日報兼直接人件費個別明細表10151617[[#This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IF(作業日報兼直接人件費個別明細表10151617[[#This Row],[列1]]="", "", TEXT(作業日報兼直接人件費個別明細表10151617[[#This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IF(作業日報兼直接人件費個別明細表10151617[[#This Row],[列1]]="", "", TEXT(作業日報兼直接人件費個別明細表10151617[[#This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IF(作業日報兼直接人件費個別明細表10151617[[#This Row],[列1]]="", "", TEXT(作業日報兼直接人件費個別明細表10151617[[#This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IF(作業日報兼直接人件費個別明細表10151617[[#This Row],[列1]]="", "", TEXT(作業日報兼直接人件費個別明細表10151617[[#This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IF(作業日報兼直接人件費個別明細表10151617[[#This Row],[列1]]="", "", TEXT(作業日報兼直接人件費個別明細表10151617[[#This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IF(作業日報兼直接人件費個別明細表10151617[[#This Row],[列1]]="", "", TEXT(作業日報兼直接人件費個別明細表10151617[[#This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IF(作業日報兼直接人件費個別明細表10151617[[#This Row],[列1]]="", "", TEXT(作業日報兼直接人件費個別明細表10151617[[#This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IF(作業日報兼直接人件費個別明細表10151617[[#This Row],[列1]]="", "", TEXT(作業日報兼直接人件費個別明細表10151617[[#This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IF(作業日報兼直接人件費個別明細表10151617[[#This Row],[列1]]="", "", TEXT(作業日報兼直接人件費個別明細表10151617[[#This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IF(作業日報兼直接人件費個別明細表10151617[[#This Row],[列1]]="", "", TEXT(作業日報兼直接人件費個別明細表10151617[[#This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IF(作業日報兼直接人件費個別明細表10151617[[#This Row],[列1]]="", "", TEXT(作業日報兼直接人件費個別明細表10151617[[#This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IF(作業日報兼直接人件費個別明細表10151617[[#This Row],[列1]]="", "", TEXT(作業日報兼直接人件費個別明細表10151617[[#This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IF(作業日報兼直接人件費個別明細表10151617[[#This Row],[列1]]="", "", TEXT(作業日報兼直接人件費個別明細表10151617[[#This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IF(作業日報兼直接人件費個別明細表10151617[[#This Row],[列1]]="", "", TEXT(作業日報兼直接人件費個別明細表10151617[[#This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IF(作業日報兼直接人件費個別明細表10151617[[#This Row],[列1]]="", "", TEXT(作業日報兼直接人件費個別明細表10151617[[#This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IF(作業日報兼直接人件費個別明細表10151617[[#This Row],[列1]]="", "", TEXT(作業日報兼直接人件費個別明細表10151617[[#This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IF(作業日報兼直接人件費個別明細表10151617[[#This Row],[列1]]="", "", TEXT(作業日報兼直接人件費個別明細表10151617[[#This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IF(作業日報兼直接人件費個別明細表10151617[[#This Row],[列1]]="", "", TEXT(作業日報兼直接人件費個別明細表10151617[[#This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IF(作業日報兼直接人件費個別明細表10151617[[#This Row],[列1]]="", "", TEXT(作業日報兼直接人件費個別明細表10151617[[#This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IF(作業日報兼直接人件費個別明細表10151617[[#This Row],[列2]]="","",MIN(IF((作業日報兼直接人件費個別明細表10151617[[#This Row],[列4]]-作業日報兼直接人件費個別明細表10151617[[#This Row],[列2]]-作業日報兼直接人件費個別明細表10151617[[#This Row],[列5]])&gt;0,FLOOR((作業日報兼直接人件費個別明細表10151617[[#This Row],[列4]]-作業日報兼直接人件費個別明細表10151617[[#This Row],[列2]]-作業日報兼直接人件費個別明細表10151617[[#This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N13" sqref="N11:N13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R8年6月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IF(作業日報兼直接人件費個別明細表1015161718[[#This Row],[列1]]="", "", TEXT(作業日報兼直接人件費個別明細表1015161718[[#This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IF(作業日報兼直接人件費個別明細表1015161718[[#This Row],[列1]]="", "", TEXT(作業日報兼直接人件費個別明細表1015161718[[#This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IF(作業日報兼直接人件費個別明細表1015161718[[#This Row],[列1]]="", "", TEXT(作業日報兼直接人件費個別明細表1015161718[[#This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IF(作業日報兼直接人件費個別明細表1015161718[[#This Row],[列1]]="", "", TEXT(作業日報兼直接人件費個別明細表1015161718[[#This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IF(作業日報兼直接人件費個別明細表1015161718[[#This Row],[列1]]="", "", TEXT(作業日報兼直接人件費個別明細表1015161718[[#This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IF(作業日報兼直接人件費個別明細表1015161718[[#This Row],[列1]]="", "", TEXT(作業日報兼直接人件費個別明細表1015161718[[#This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IF(作業日報兼直接人件費個別明細表1015161718[[#This Row],[列1]]="", "", TEXT(作業日報兼直接人件費個別明細表1015161718[[#This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IF(作業日報兼直接人件費個別明細表1015161718[[#This Row],[列1]]="", "", TEXT(作業日報兼直接人件費個別明細表1015161718[[#This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IF(作業日報兼直接人件費個別明細表1015161718[[#This Row],[列1]]="", "", TEXT(作業日報兼直接人件費個別明細表1015161718[[#This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IF(作業日報兼直接人件費個別明細表1015161718[[#This Row],[列1]]="", "", TEXT(作業日報兼直接人件費個別明細表1015161718[[#This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IF(作業日報兼直接人件費個別明細表1015161718[[#This Row],[列1]]="", "", TEXT(作業日報兼直接人件費個別明細表1015161718[[#This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IF(作業日報兼直接人件費個別明細表1015161718[[#This Row],[列1]]="", "", TEXT(作業日報兼直接人件費個別明細表1015161718[[#This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IF(作業日報兼直接人件費個別明細表1015161718[[#This Row],[列1]]="", "", TEXT(作業日報兼直接人件費個別明細表1015161718[[#This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IF(作業日報兼直接人件費個別明細表1015161718[[#This Row],[列1]]="", "", TEXT(作業日報兼直接人件費個別明細表1015161718[[#This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IF(作業日報兼直接人件費個別明細表1015161718[[#This Row],[列1]]="", "", TEXT(作業日報兼直接人件費個別明細表1015161718[[#This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IF(作業日報兼直接人件費個別明細表1015161718[[#This Row],[列1]]="", "", TEXT(作業日報兼直接人件費個別明細表1015161718[[#This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IF(作業日報兼直接人件費個別明細表1015161718[[#This Row],[列1]]="", "", TEXT(作業日報兼直接人件費個別明細表1015161718[[#This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IF(作業日報兼直接人件費個別明細表1015161718[[#This Row],[列1]]="", "", TEXT(作業日報兼直接人件費個別明細表1015161718[[#This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IF(作業日報兼直接人件費個別明細表1015161718[[#This Row],[列1]]="", "", TEXT(作業日報兼直接人件費個別明細表1015161718[[#This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IF(作業日報兼直接人件費個別明細表1015161718[[#This Row],[列1]]="", "", TEXT(作業日報兼直接人件費個別明細表1015161718[[#This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IF(作業日報兼直接人件費個別明細表1015161718[[#This Row],[列1]]="", "", TEXT(作業日報兼直接人件費個別明細表1015161718[[#This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IF(作業日報兼直接人件費個別明細表1015161718[[#This Row],[列1]]="", "", TEXT(作業日報兼直接人件費個別明細表1015161718[[#This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IF(作業日報兼直接人件費個別明細表1015161718[[#This Row],[列1]]="", "", TEXT(作業日報兼直接人件費個別明細表1015161718[[#This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IF(作業日報兼直接人件費個別明細表1015161718[[#This Row],[列2]]="","",MIN(IF((作業日報兼直接人件費個別明細表1015161718[[#This Row],[列4]]-作業日報兼直接人件費個別明細表1015161718[[#This Row],[列2]]-作業日報兼直接人件費個別明細表1015161718[[#This Row],[列5]])&gt;0,FLOOR((作業日報兼直接人件費個別明細表1015161718[[#This Row],[列4]]-作業日報兼直接人件費個別明細表1015161718[[#This Row],[列2]]-作業日報兼直接人件費個別明細表1015161718[[#This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SUBTOTAL(109,作業日報兼直接人件費個別明細表1015161718[列6])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Q24" sqref="Q24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7"/>
      <c r="C2" s="87"/>
      <c r="D2" s="87"/>
      <c r="E2" s="87"/>
      <c r="F2" s="87"/>
      <c r="G2" s="87"/>
      <c r="H2" s="87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R8年7月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IF(作業日報兼直接人件費個別明細表101516171819[[#This Row],[列1]]="", "", TEXT(作業日報兼直接人件費個別明細表101516171819[[#This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IF(作業日報兼直接人件費個別明細表101516171819[[#This Row],[列1]]="", "", TEXT(作業日報兼直接人件費個別明細表101516171819[[#This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IF(作業日報兼直接人件費個別明細表101516171819[[#This Row],[列1]]="", "", TEXT(作業日報兼直接人件費個別明細表101516171819[[#This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IF(作業日報兼直接人件費個別明細表101516171819[[#This Row],[列1]]="", "", TEXT(作業日報兼直接人件費個別明細表101516171819[[#This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IF(作業日報兼直接人件費個別明細表101516171819[[#This Row],[列1]]="", "", TEXT(作業日報兼直接人件費個別明細表101516171819[[#This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IF(作業日報兼直接人件費個別明細表101516171819[[#This Row],[列1]]="", "", TEXT(作業日報兼直接人件費個別明細表101516171819[[#This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IF(作業日報兼直接人件費個別明細表101516171819[[#This Row],[列1]]="", "", TEXT(作業日報兼直接人件費個別明細表101516171819[[#This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IF(作業日報兼直接人件費個別明細表101516171819[[#This Row],[列1]]="", "", TEXT(作業日報兼直接人件費個別明細表101516171819[[#This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IF(作業日報兼直接人件費個別明細表101516171819[[#This Row],[列1]]="", "", TEXT(作業日報兼直接人件費個別明細表101516171819[[#This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IF(作業日報兼直接人件費個別明細表101516171819[[#This Row],[列1]]="", "", TEXT(作業日報兼直接人件費個別明細表101516171819[[#This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IF(作業日報兼直接人件費個別明細表101516171819[[#This Row],[列1]]="", "", TEXT(作業日報兼直接人件費個別明細表101516171819[[#This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IF(作業日報兼直接人件費個別明細表101516171819[[#This Row],[列1]]="", "", TEXT(作業日報兼直接人件費個別明細表101516171819[[#This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IF(作業日報兼直接人件費個別明細表101516171819[[#This Row],[列1]]="", "", TEXT(作業日報兼直接人件費個別明細表101516171819[[#This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IF(作業日報兼直接人件費個別明細表101516171819[[#This Row],[列1]]="", "", TEXT(作業日報兼直接人件費個別明細表101516171819[[#This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IF(作業日報兼直接人件費個別明細表101516171819[[#This Row],[列1]]="", "", TEXT(作業日報兼直接人件費個別明細表101516171819[[#This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IF(作業日報兼直接人件費個別明細表101516171819[[#This Row],[列1]]="", "", TEXT(作業日報兼直接人件費個別明細表101516171819[[#This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IF(作業日報兼直接人件費個別明細表101516171819[[#This Row],[列1]]="", "", TEXT(作業日報兼直接人件費個別明細表101516171819[[#This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IF(作業日報兼直接人件費個別明細表101516171819[[#This Row],[列1]]="", "", TEXT(作業日報兼直接人件費個別明細表101516171819[[#This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IF(作業日報兼直接人件費個別明細表101516171819[[#This Row],[列1]]="", "", TEXT(作業日報兼直接人件費個別明細表101516171819[[#This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IF(作業日報兼直接人件費個別明細表101516171819[[#This Row],[列1]]="", "", TEXT(作業日報兼直接人件費個別明細表101516171819[[#This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IF(作業日報兼直接人件費個別明細表101516171819[[#This Row],[列1]]="", "", TEXT(作業日報兼直接人件費個別明細表101516171819[[#This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IF(作業日報兼直接人件費個別明細表101516171819[[#This Row],[列1]]="", "", TEXT(作業日報兼直接人件費個別明細表101516171819[[#This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IF(作業日報兼直接人件費個別明細表101516171819[[#This Row],[列1]]="", "", TEXT(作業日報兼直接人件費個別明細表101516171819[[#This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IF(作業日報兼直接人件費個別明細表101516171819[[#This Row],[列2]]="","",MIN(IF((作業日報兼直接人件費個別明細表101516171819[[#This Row],[列4]]-作業日報兼直接人件費個別明細表101516171819[[#This Row],[列2]]-作業日報兼直接人件費個別明細表101516171819[[#This Row],[列5]])&gt;0,FLOOR((作業日報兼直接人件費個別明細表101516171819[[#This Row],[列4]]-作業日報兼直接人件費個別明細表101516171819[[#This Row],[列2]]-作業日報兼直接人件費個別明細表101516171819[[#This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SUBTOTAL(109,作業日報兼直接人件費個別明細表101516171819[列6])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P56"/>
  <sheetViews>
    <sheetView zoomScale="70" zoomScaleNormal="70" workbookViewId="0">
      <selection activeCell="F47" sqref="F47"/>
    </sheetView>
  </sheetViews>
  <sheetFormatPr defaultRowHeight="13.2" x14ac:dyDescent="0.2"/>
  <cols>
    <col min="1" max="1" width="12.77734375" bestFit="1" customWidth="1"/>
    <col min="2" max="2" width="18.6640625" customWidth="1"/>
    <col min="3" max="5" width="14.21875" customWidth="1"/>
    <col min="6" max="6" width="16.6640625" customWidth="1"/>
    <col min="7" max="7" width="26.6640625" customWidth="1"/>
  </cols>
  <sheetData>
    <row r="1" spans="1:16" x14ac:dyDescent="0.2">
      <c r="A1" s="77" t="s">
        <v>34</v>
      </c>
      <c r="B1" s="77"/>
      <c r="C1" s="77"/>
      <c r="D1" s="77"/>
      <c r="E1" s="77"/>
      <c r="F1" s="77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customHeight="1" x14ac:dyDescent="0.2">
      <c r="A2" s="79" t="s">
        <v>23</v>
      </c>
      <c r="B2" s="80"/>
      <c r="C2" s="80"/>
      <c r="D2" s="80"/>
      <c r="E2" s="80"/>
      <c r="F2" s="80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7.399999999999999" customHeight="1" x14ac:dyDescent="0.2">
      <c r="A3" s="78" t="str">
        <f>"報告期間："&amp;A7&amp;"～"&amp;A16&amp;"まで"</f>
        <v>報告期間：令和7年4月～・・・まで</v>
      </c>
      <c r="B3" s="78"/>
      <c r="C3" s="78"/>
      <c r="D3" s="78"/>
      <c r="E3" s="78"/>
      <c r="F3" s="7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.6" customHeight="1" x14ac:dyDescent="0.2">
      <c r="A4" s="59" t="s">
        <v>15</v>
      </c>
      <c r="B4" s="84" t="s">
        <v>35</v>
      </c>
      <c r="C4" s="84"/>
      <c r="D4" s="84"/>
      <c r="E4" s="84"/>
      <c r="F4" s="8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4.6" customHeight="1" x14ac:dyDescent="0.2">
      <c r="A5" s="59" t="s">
        <v>9</v>
      </c>
      <c r="B5" s="84" t="s">
        <v>36</v>
      </c>
      <c r="C5" s="84"/>
      <c r="D5" s="84"/>
      <c r="E5" s="84"/>
      <c r="F5" s="8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52.8" x14ac:dyDescent="0.2">
      <c r="A6" s="43" t="s">
        <v>22</v>
      </c>
      <c r="B6" s="44" t="s">
        <v>18</v>
      </c>
      <c r="C6" s="43" t="s">
        <v>19</v>
      </c>
      <c r="D6" s="44" t="s">
        <v>20</v>
      </c>
      <c r="E6" s="45" t="s">
        <v>21</v>
      </c>
      <c r="F6" s="44" t="s">
        <v>24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0.75" customHeight="1" x14ac:dyDescent="0.2">
      <c r="A7" s="35" t="s">
        <v>37</v>
      </c>
      <c r="B7" s="65">
        <v>280000</v>
      </c>
      <c r="C7" s="38">
        <f>LOOKUP(MIN(テーブル225[総支給額
(円)
(A)]),人件費単価一覧表26[円以上],人件費単価一覧表26[単位：円])</f>
        <v>2130</v>
      </c>
      <c r="D7" s="39">
        <v>73</v>
      </c>
      <c r="E7" s="38">
        <f>テーブル225[[#This Row],[時間単価
(円)
(B) ]]*テーブル225[[#This Row],[従事時間
(時間)
(C) ]]</f>
        <v>155490</v>
      </c>
      <c r="F7" s="38">
        <f>+IF(テーブル225[[#This Row],[総支給額
(円)
(A)]]="",0,MIN(テーブル225[[#This Row],[総支給額
(円)
(A)]],テーブル225[[#This Row],[算定額
(D)=(B)X(C)]]))</f>
        <v>155490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30.75" customHeight="1" x14ac:dyDescent="0.2">
      <c r="A8" s="35" t="s">
        <v>38</v>
      </c>
      <c r="B8" s="65">
        <v>320000</v>
      </c>
      <c r="C8" s="38">
        <f>LOOKUP(MIN(テーブル225[総支給額
(円)
(A)]),人件費単価一覧表26[円以上],人件費単価一覧表26[単位：円])</f>
        <v>2130</v>
      </c>
      <c r="D8" s="39">
        <v>118.5</v>
      </c>
      <c r="E8" s="38">
        <f>テーブル225[[#This Row],[時間単価
(円)
(B) ]]*テーブル225[[#This Row],[従事時間
(時間)
(C) ]]</f>
        <v>252405</v>
      </c>
      <c r="F8" s="38">
        <f>+IF(テーブル225[[#This Row],[総支給額
(円)
(A)]]="",0,MIN(テーブル225[[#This Row],[総支給額
(円)
(A)]],テーブル225[[#This Row],[算定額
(D)=(B)X(C)]]))</f>
        <v>252405</v>
      </c>
      <c r="G8" s="2"/>
      <c r="H8" s="60"/>
      <c r="I8" s="2"/>
      <c r="J8" s="2"/>
      <c r="K8" s="2"/>
      <c r="L8" s="2"/>
      <c r="M8" s="2"/>
      <c r="N8" s="2"/>
      <c r="O8" s="2"/>
      <c r="P8" s="2"/>
    </row>
    <row r="9" spans="1:16" ht="30.75" customHeight="1" x14ac:dyDescent="0.2">
      <c r="A9" s="35" t="s">
        <v>39</v>
      </c>
      <c r="B9" s="65">
        <v>260000</v>
      </c>
      <c r="C9" s="38">
        <f>LOOKUP(MIN(テーブル225[総支給額
(円)
(A)]),人件費単価一覧表26[円以上],人件費単価一覧表26[単位：円])</f>
        <v>2130</v>
      </c>
      <c r="D9" s="39">
        <v>150</v>
      </c>
      <c r="E9" s="38">
        <f>テーブル225[[#This Row],[時間単価
(円)
(B) ]]*テーブル225[[#This Row],[従事時間
(時間)
(C) ]]</f>
        <v>319500</v>
      </c>
      <c r="F9" s="38">
        <f>+IF(テーブル225[[#This Row],[総支給額
(円)
(A)]]="",0,MIN(テーブル225[[#This Row],[総支給額
(円)
(A)]],テーブル225[[#This Row],[算定額
(D)=(B)X(C)]]))</f>
        <v>260000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0.75" customHeight="1" x14ac:dyDescent="0.2">
      <c r="A10" s="35" t="s">
        <v>40</v>
      </c>
      <c r="B10" s="65">
        <v>260000</v>
      </c>
      <c r="C10" s="38">
        <f>LOOKUP(MIN(テーブル225[総支給額
(円)
(A)]),人件費単価一覧表26[円以上],人件費単価一覧表26[単位：円])</f>
        <v>2130</v>
      </c>
      <c r="D10" s="39">
        <v>134.5</v>
      </c>
      <c r="E10" s="38">
        <f>テーブル225[[#This Row],[時間単価
(円)
(B) ]]*テーブル225[[#This Row],[従事時間
(時間)
(C) ]]</f>
        <v>286485</v>
      </c>
      <c r="F10" s="38">
        <f>+IF(テーブル225[[#This Row],[総支給額
(円)
(A)]]="",0,MIN(テーブル225[[#This Row],[総支給額
(円)
(A)]],テーブル225[[#This Row],[算定額
(D)=(B)X(C)]]))</f>
        <v>260000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0.75" customHeight="1" x14ac:dyDescent="0.2">
      <c r="A11" s="35" t="s">
        <v>41</v>
      </c>
      <c r="B11" s="65">
        <v>260000</v>
      </c>
      <c r="C11" s="38">
        <f>LOOKUP(MIN(テーブル225[総支給額
(円)
(A)]),人件費単価一覧表26[円以上],人件費単価一覧表26[単位：円])</f>
        <v>2130</v>
      </c>
      <c r="D11" s="39">
        <v>110.5</v>
      </c>
      <c r="E11" s="38">
        <f>テーブル225[[#This Row],[時間単価
(円)
(B) ]]*テーブル225[[#This Row],[従事時間
(時間)
(C) ]]</f>
        <v>235365</v>
      </c>
      <c r="F11" s="38">
        <f>+IF(テーブル225[[#This Row],[総支給額
(円)
(A)]]="",0,MIN(テーブル225[[#This Row],[総支給額
(円)
(A)]],テーブル225[[#This Row],[算定額
(D)=(B)X(C)]]))</f>
        <v>235365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0.75" customHeight="1" x14ac:dyDescent="0.2">
      <c r="A12" s="35" t="s">
        <v>42</v>
      </c>
      <c r="B12" s="65">
        <v>260000</v>
      </c>
      <c r="C12" s="38">
        <f>LOOKUP(MIN(テーブル225[総支給額
(円)
(A)]),人件費単価一覧表26[円以上],人件費単価一覧表26[単位：円])</f>
        <v>2130</v>
      </c>
      <c r="D12" s="39">
        <v>73</v>
      </c>
      <c r="E12" s="38">
        <f>テーブル225[[#This Row],[時間単価
(円)
(B) ]]*テーブル225[[#This Row],[従事時間
(時間)
(C) ]]</f>
        <v>155490</v>
      </c>
      <c r="F12" s="38">
        <f>+IF(テーブル225[[#This Row],[総支給額
(円)
(A)]]="",0,MIN(テーブル225[[#This Row],[総支給額
(円)
(A)]],テーブル225[[#This Row],[算定額
(D)=(B)X(C)]]))</f>
        <v>155490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0.75" customHeight="1" x14ac:dyDescent="0.2">
      <c r="A13" s="35" t="s">
        <v>43</v>
      </c>
      <c r="B13" s="65">
        <v>320000</v>
      </c>
      <c r="C13" s="38">
        <f>LOOKUP(MIN(テーブル225[総支給額
(円)
(A)]),人件費単価一覧表26[円以上],人件費単価一覧表26[単位：円])</f>
        <v>2130</v>
      </c>
      <c r="D13" s="39">
        <v>127</v>
      </c>
      <c r="E13" s="38">
        <f>テーブル225[[#This Row],[時間単価
(円)
(B) ]]*テーブル225[[#This Row],[従事時間
(時間)
(C) ]]</f>
        <v>270510</v>
      </c>
      <c r="F13" s="38">
        <f>+IF(テーブル225[[#This Row],[総支給額
(円)
(A)]]="",0,MIN(テーブル225[[#This Row],[総支給額
(円)
(A)]],テーブル225[[#This Row],[算定額
(D)=(B)X(C)]]))</f>
        <v>270510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0.75" customHeight="1" x14ac:dyDescent="0.2">
      <c r="A14" s="35" t="s">
        <v>44</v>
      </c>
      <c r="B14" s="65">
        <v>260000</v>
      </c>
      <c r="C14" s="38">
        <f>LOOKUP(MIN(テーブル225[総支給額
(円)
(A)]),人件費単価一覧表26[円以上],人件費単価一覧表26[単位：円])</f>
        <v>2130</v>
      </c>
      <c r="D14" s="39">
        <v>135</v>
      </c>
      <c r="E14" s="38">
        <f>テーブル225[[#This Row],[時間単価
(円)
(B) ]]*テーブル225[[#This Row],[従事時間
(時間)
(C) ]]</f>
        <v>287550</v>
      </c>
      <c r="F14" s="38">
        <f>+IF(テーブル225[[#This Row],[総支給額
(円)
(A)]]="",0,MIN(テーブル225[[#This Row],[総支給額
(円)
(A)]],テーブル225[[#This Row],[算定額
(D)=(B)X(C)]]))</f>
        <v>260000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0.75" customHeight="1" x14ac:dyDescent="0.2">
      <c r="A15" s="35" t="s">
        <v>45</v>
      </c>
      <c r="B15" s="65">
        <v>260000</v>
      </c>
      <c r="C15" s="38">
        <f>LOOKUP(MIN(テーブル225[総支給額
(円)
(A)]),人件費単価一覧表26[円以上],人件費単価一覧表26[単位：円])</f>
        <v>2130</v>
      </c>
      <c r="D15" s="39">
        <v>132</v>
      </c>
      <c r="E15" s="38">
        <f>テーブル225[[#This Row],[時間単価
(円)
(B) ]]*テーブル225[[#This Row],[従事時間
(時間)
(C) ]]</f>
        <v>281160</v>
      </c>
      <c r="F15" s="38">
        <f>+IF(テーブル225[[#This Row],[総支給額
(円)
(A)]]="",0,MIN(テーブル225[[#This Row],[総支給額
(円)
(A)]],テーブル225[[#This Row],[算定額
(D)=(B)X(C)]]))</f>
        <v>260000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0.75" customHeight="1" x14ac:dyDescent="0.2">
      <c r="A16" s="35" t="s">
        <v>46</v>
      </c>
      <c r="B16" s="65" t="s">
        <v>46</v>
      </c>
      <c r="C16" s="38" t="s">
        <v>47</v>
      </c>
      <c r="D16" s="39" t="s">
        <v>47</v>
      </c>
      <c r="E16" s="38" t="s">
        <v>46</v>
      </c>
      <c r="F16" s="38" t="s">
        <v>47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6" customHeight="1" x14ac:dyDescent="0.2">
      <c r="A17" s="36"/>
      <c r="B17" s="37"/>
      <c r="C17" s="41">
        <f>LOOKUP(MIN(テーブル225[総支給額
(円)
(A)]),$H$28:$H$52,$K$28:$K$52)</f>
        <v>2130</v>
      </c>
      <c r="D17" s="40">
        <f>SUBTOTAL(109,テーブル225[従事時間
(時間)
(C) ])</f>
        <v>1053.5</v>
      </c>
      <c r="E17" s="41">
        <f>SUBTOTAL(109,テーブル225[算定額
(D)=(B)X(C)])</f>
        <v>2243955</v>
      </c>
      <c r="F17" s="41">
        <f>SUBTOTAL(109,テーブル225[助成対象経費
(円)
(A)を上限
とする])</f>
        <v>2109260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 x14ac:dyDescent="0.2">
      <c r="A18" s="83" t="s">
        <v>26</v>
      </c>
      <c r="B18" s="83"/>
      <c r="C18" s="83"/>
      <c r="D18" s="83"/>
      <c r="E18" s="83"/>
      <c r="F18" s="83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 x14ac:dyDescent="0.2">
      <c r="A19" s="81" t="s">
        <v>28</v>
      </c>
      <c r="B19" s="81"/>
      <c r="C19" s="81"/>
      <c r="D19" s="81"/>
      <c r="E19" s="81"/>
      <c r="F19" s="8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2">
      <c r="A20" s="81" t="s">
        <v>29</v>
      </c>
      <c r="B20" s="81"/>
      <c r="C20" s="81"/>
      <c r="D20" s="81"/>
      <c r="E20" s="81"/>
      <c r="F20" s="8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2">
      <c r="A21" s="81" t="s">
        <v>32</v>
      </c>
      <c r="B21" s="81"/>
      <c r="C21" s="81"/>
      <c r="D21" s="81"/>
      <c r="E21" s="81"/>
      <c r="F21" s="8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2">
      <c r="A22" s="81" t="s">
        <v>30</v>
      </c>
      <c r="B22" s="81"/>
      <c r="C22" s="81"/>
      <c r="D22" s="81"/>
      <c r="E22" s="81"/>
      <c r="F22" s="8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2">
      <c r="A23" s="82" t="s">
        <v>31</v>
      </c>
      <c r="B23" s="82"/>
      <c r="C23" s="82"/>
      <c r="D23" s="82"/>
      <c r="E23" s="82"/>
      <c r="F23" s="8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2">
      <c r="A24" s="83"/>
      <c r="B24" s="83"/>
      <c r="C24" s="83"/>
      <c r="D24" s="83"/>
      <c r="E24" s="83"/>
      <c r="F24" s="8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3"/>
      <c r="B25" s="3"/>
      <c r="C25" s="3"/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4" x14ac:dyDescent="0.2">
      <c r="A26" s="3"/>
      <c r="B26" s="3"/>
      <c r="C26" s="3"/>
      <c r="D26" s="3"/>
      <c r="E26" s="3"/>
      <c r="F26" s="3"/>
      <c r="G26" s="1"/>
      <c r="H26" s="70" t="s">
        <v>2</v>
      </c>
      <c r="I26" s="70"/>
      <c r="J26" s="70"/>
      <c r="K26" s="25" t="s">
        <v>3</v>
      </c>
      <c r="L26" s="1"/>
      <c r="M26" s="1"/>
      <c r="N26" s="1"/>
      <c r="O26" s="1"/>
      <c r="P26" s="1"/>
    </row>
    <row r="27" spans="1:16" x14ac:dyDescent="0.2">
      <c r="A27" s="3"/>
      <c r="B27" s="3"/>
      <c r="C27" s="3"/>
      <c r="D27" s="3"/>
      <c r="E27" s="3"/>
      <c r="F27" s="3"/>
      <c r="G27" s="1"/>
      <c r="H27" s="26" t="s">
        <v>4</v>
      </c>
      <c r="I27" s="27" t="s">
        <v>0</v>
      </c>
      <c r="J27" s="27" t="s">
        <v>5</v>
      </c>
      <c r="K27" s="28" t="s">
        <v>6</v>
      </c>
      <c r="L27" s="1"/>
      <c r="M27" s="1"/>
      <c r="N27" s="1"/>
      <c r="O27" s="1"/>
      <c r="P27" s="1"/>
    </row>
    <row r="28" spans="1:16" x14ac:dyDescent="0.2">
      <c r="A28" s="3"/>
      <c r="B28" s="3"/>
      <c r="C28" s="3"/>
      <c r="D28" s="3"/>
      <c r="E28" s="3"/>
      <c r="F28" s="3"/>
      <c r="G28" s="1"/>
      <c r="H28" s="29"/>
      <c r="I28" s="30" t="s">
        <v>7</v>
      </c>
      <c r="J28" s="30"/>
      <c r="K28" s="31"/>
      <c r="L28" s="1"/>
      <c r="M28" s="1"/>
      <c r="N28" s="1"/>
      <c r="O28" s="1"/>
      <c r="P28" s="1"/>
    </row>
    <row r="29" spans="1:16" x14ac:dyDescent="0.2">
      <c r="A29" s="3"/>
      <c r="B29" s="3"/>
      <c r="C29" s="3"/>
      <c r="D29" s="3"/>
      <c r="E29" s="3"/>
      <c r="F29" s="3"/>
      <c r="G29" s="1"/>
      <c r="H29" s="29">
        <v>0</v>
      </c>
      <c r="I29" s="30" t="s">
        <v>7</v>
      </c>
      <c r="J29" s="32">
        <v>146000</v>
      </c>
      <c r="K29" s="46">
        <v>1160</v>
      </c>
      <c r="L29" s="1"/>
      <c r="M29" s="1"/>
      <c r="N29" s="1"/>
      <c r="O29" s="1"/>
      <c r="P29" s="1"/>
    </row>
    <row r="30" spans="1:16" x14ac:dyDescent="0.2">
      <c r="A30" s="3"/>
      <c r="B30" s="3"/>
      <c r="C30" s="3"/>
      <c r="D30" s="3"/>
      <c r="E30" s="3"/>
      <c r="F30" s="3"/>
      <c r="G30" s="1"/>
      <c r="H30" s="33">
        <v>146000</v>
      </c>
      <c r="I30" s="30" t="s">
        <v>7</v>
      </c>
      <c r="J30" s="32">
        <v>155000</v>
      </c>
      <c r="K30" s="46">
        <v>1220</v>
      </c>
      <c r="L30" s="1"/>
      <c r="M30" s="1"/>
      <c r="N30" s="1"/>
      <c r="O30" s="1"/>
      <c r="P30" s="1"/>
    </row>
    <row r="31" spans="1:16" x14ac:dyDescent="0.2">
      <c r="A31" s="3"/>
      <c r="B31" s="3"/>
      <c r="C31" s="3"/>
      <c r="D31" s="3"/>
      <c r="E31" s="3"/>
      <c r="F31" s="3"/>
      <c r="G31" s="1"/>
      <c r="H31" s="33">
        <v>155000</v>
      </c>
      <c r="I31" s="30" t="s">
        <v>7</v>
      </c>
      <c r="J31" s="32">
        <v>165000</v>
      </c>
      <c r="K31" s="46">
        <v>1310</v>
      </c>
      <c r="L31" s="1"/>
      <c r="M31" s="1"/>
      <c r="N31" s="1"/>
      <c r="O31" s="1"/>
      <c r="P31" s="1"/>
    </row>
    <row r="32" spans="1:16" x14ac:dyDescent="0.2">
      <c r="A32" s="3"/>
      <c r="B32" s="3"/>
      <c r="C32" s="3"/>
      <c r="D32" s="3"/>
      <c r="E32" s="3"/>
      <c r="F32" s="3"/>
      <c r="G32" s="1"/>
      <c r="H32" s="33">
        <v>165000</v>
      </c>
      <c r="I32" s="30" t="s">
        <v>7</v>
      </c>
      <c r="J32" s="32">
        <v>175000</v>
      </c>
      <c r="K32" s="46">
        <v>1390</v>
      </c>
      <c r="L32" s="1"/>
      <c r="M32" s="1"/>
      <c r="N32" s="1"/>
      <c r="O32" s="1"/>
      <c r="P32" s="1"/>
    </row>
    <row r="33" spans="1:16" x14ac:dyDescent="0.2">
      <c r="A33" s="3"/>
      <c r="B33" s="3"/>
      <c r="C33" s="3"/>
      <c r="D33" s="3"/>
      <c r="E33" s="3"/>
      <c r="F33" s="3"/>
      <c r="G33" s="1"/>
      <c r="H33" s="33">
        <v>175000</v>
      </c>
      <c r="I33" s="30" t="s">
        <v>7</v>
      </c>
      <c r="J33" s="32">
        <v>185000</v>
      </c>
      <c r="K33" s="46">
        <v>1470</v>
      </c>
      <c r="L33" s="1"/>
      <c r="M33" s="1"/>
      <c r="N33" s="1"/>
      <c r="O33" s="1"/>
      <c r="P33" s="1"/>
    </row>
    <row r="34" spans="1:16" x14ac:dyDescent="0.2">
      <c r="A34" s="3"/>
      <c r="B34" s="3"/>
      <c r="C34" s="3"/>
      <c r="D34" s="3"/>
      <c r="E34" s="3"/>
      <c r="F34" s="3"/>
      <c r="G34" s="1"/>
      <c r="H34" s="33">
        <v>185000</v>
      </c>
      <c r="I34" s="30" t="s">
        <v>7</v>
      </c>
      <c r="J34" s="32">
        <v>195000</v>
      </c>
      <c r="K34" s="46">
        <v>1550</v>
      </c>
      <c r="L34" s="1"/>
      <c r="M34" s="1"/>
      <c r="N34" s="1"/>
      <c r="O34" s="1"/>
      <c r="P34" s="1"/>
    </row>
    <row r="35" spans="1:16" x14ac:dyDescent="0.2">
      <c r="A35" s="3"/>
      <c r="B35" s="3"/>
      <c r="C35" s="3"/>
      <c r="D35" s="3"/>
      <c r="E35" s="3"/>
      <c r="F35" s="3"/>
      <c r="G35" s="1"/>
      <c r="H35" s="33">
        <v>195000</v>
      </c>
      <c r="I35" s="30" t="s">
        <v>7</v>
      </c>
      <c r="J35" s="32">
        <v>210000</v>
      </c>
      <c r="K35" s="46">
        <v>1630</v>
      </c>
      <c r="L35" s="1"/>
      <c r="M35" s="1"/>
      <c r="N35" s="1"/>
      <c r="O35" s="1"/>
      <c r="P35" s="1"/>
    </row>
    <row r="36" spans="1:16" x14ac:dyDescent="0.2">
      <c r="A36" s="3"/>
      <c r="B36" s="3"/>
      <c r="C36" s="3"/>
      <c r="D36" s="3"/>
      <c r="E36" s="3"/>
      <c r="F36" s="3"/>
      <c r="G36" s="1"/>
      <c r="H36" s="33">
        <v>210000</v>
      </c>
      <c r="I36" s="30" t="s">
        <v>7</v>
      </c>
      <c r="J36" s="32">
        <v>230000</v>
      </c>
      <c r="K36" s="46">
        <v>1800</v>
      </c>
      <c r="L36" s="1"/>
      <c r="M36" s="1"/>
      <c r="N36" s="1"/>
      <c r="O36" s="1"/>
      <c r="P36" s="1"/>
    </row>
    <row r="37" spans="1:16" x14ac:dyDescent="0.2">
      <c r="A37" s="3"/>
      <c r="B37" s="3"/>
      <c r="C37" s="3"/>
      <c r="D37" s="3"/>
      <c r="E37" s="3"/>
      <c r="F37" s="3"/>
      <c r="G37" s="1"/>
      <c r="H37" s="33">
        <v>230000</v>
      </c>
      <c r="I37" s="30" t="s">
        <v>7</v>
      </c>
      <c r="J37" s="32">
        <v>250000</v>
      </c>
      <c r="K37" s="46">
        <v>1960</v>
      </c>
      <c r="L37" s="1"/>
      <c r="M37" s="1"/>
      <c r="N37" s="1"/>
      <c r="O37" s="1"/>
      <c r="P37" s="1"/>
    </row>
    <row r="38" spans="1:16" x14ac:dyDescent="0.2">
      <c r="A38" s="3"/>
      <c r="B38" s="3"/>
      <c r="C38" s="3"/>
      <c r="D38" s="3"/>
      <c r="E38" s="3"/>
      <c r="F38" s="3"/>
      <c r="G38" s="1"/>
      <c r="H38" s="33">
        <v>250000</v>
      </c>
      <c r="I38" s="30" t="s">
        <v>7</v>
      </c>
      <c r="J38" s="32">
        <v>270000</v>
      </c>
      <c r="K38" s="46">
        <v>2130</v>
      </c>
      <c r="L38" s="1"/>
      <c r="M38" s="1"/>
      <c r="N38" s="1"/>
      <c r="O38" s="1"/>
      <c r="P38" s="1"/>
    </row>
    <row r="39" spans="1:16" x14ac:dyDescent="0.2">
      <c r="A39" s="3"/>
      <c r="B39" s="3"/>
      <c r="C39" s="3"/>
      <c r="D39" s="3"/>
      <c r="E39" s="3"/>
      <c r="F39" s="3"/>
      <c r="G39" s="1"/>
      <c r="H39" s="33">
        <v>270000</v>
      </c>
      <c r="I39" s="30" t="s">
        <v>7</v>
      </c>
      <c r="J39" s="32">
        <v>290000</v>
      </c>
      <c r="K39" s="46">
        <v>2290</v>
      </c>
      <c r="L39" s="1"/>
      <c r="M39" s="1"/>
      <c r="N39" s="1"/>
      <c r="O39" s="1"/>
      <c r="P39" s="1"/>
    </row>
    <row r="40" spans="1:16" x14ac:dyDescent="0.2">
      <c r="A40" s="3"/>
      <c r="B40" s="3"/>
      <c r="C40" s="3"/>
      <c r="D40" s="3"/>
      <c r="E40" s="3"/>
      <c r="F40" s="3"/>
      <c r="G40" s="1"/>
      <c r="H40" s="33">
        <v>290000</v>
      </c>
      <c r="I40" s="30" t="s">
        <v>7</v>
      </c>
      <c r="J40" s="32">
        <v>310000</v>
      </c>
      <c r="K40" s="46">
        <v>2450</v>
      </c>
      <c r="L40" s="1"/>
      <c r="M40" s="1"/>
      <c r="N40" s="1"/>
      <c r="O40" s="1"/>
      <c r="P40" s="1"/>
    </row>
    <row r="41" spans="1:16" x14ac:dyDescent="0.2">
      <c r="A41" s="3"/>
      <c r="B41" s="3"/>
      <c r="C41" s="3"/>
      <c r="D41" s="3"/>
      <c r="E41" s="3"/>
      <c r="F41" s="3"/>
      <c r="G41" s="1"/>
      <c r="H41" s="33">
        <v>310000</v>
      </c>
      <c r="I41" s="30" t="s">
        <v>7</v>
      </c>
      <c r="J41" s="32">
        <v>330000</v>
      </c>
      <c r="K41" s="46">
        <v>2620</v>
      </c>
      <c r="L41" s="1"/>
      <c r="M41" s="1"/>
      <c r="N41" s="1"/>
      <c r="O41" s="1"/>
      <c r="P41" s="1"/>
    </row>
    <row r="42" spans="1:16" x14ac:dyDescent="0.2">
      <c r="A42" s="3"/>
      <c r="B42" s="3"/>
      <c r="C42" s="3"/>
      <c r="D42" s="3"/>
      <c r="E42" s="3"/>
      <c r="F42" s="3"/>
      <c r="G42" s="1"/>
      <c r="H42" s="33">
        <v>330000</v>
      </c>
      <c r="I42" s="30" t="s">
        <v>7</v>
      </c>
      <c r="J42" s="32">
        <v>350000</v>
      </c>
      <c r="K42" s="46">
        <v>2780</v>
      </c>
      <c r="L42" s="1"/>
      <c r="M42" s="1"/>
      <c r="N42" s="1"/>
      <c r="O42" s="1"/>
      <c r="P42" s="1"/>
    </row>
    <row r="43" spans="1:16" x14ac:dyDescent="0.2">
      <c r="A43" s="3"/>
      <c r="B43" s="3"/>
      <c r="C43" s="3"/>
      <c r="D43" s="3"/>
      <c r="E43" s="3"/>
      <c r="F43" s="3"/>
      <c r="G43" s="1"/>
      <c r="H43" s="33">
        <v>350000</v>
      </c>
      <c r="I43" s="30" t="s">
        <v>7</v>
      </c>
      <c r="J43" s="32">
        <v>370000</v>
      </c>
      <c r="K43" s="46">
        <v>2950</v>
      </c>
      <c r="L43" s="1"/>
      <c r="M43" s="1"/>
      <c r="N43" s="1"/>
      <c r="O43" s="1"/>
      <c r="P43" s="1"/>
    </row>
    <row r="44" spans="1:16" x14ac:dyDescent="0.2">
      <c r="A44" s="3"/>
      <c r="B44" s="3"/>
      <c r="C44" s="3"/>
      <c r="D44" s="3"/>
      <c r="E44" s="3"/>
      <c r="F44" s="3"/>
      <c r="G44" s="1"/>
      <c r="H44" s="33">
        <v>370000</v>
      </c>
      <c r="I44" s="30" t="s">
        <v>7</v>
      </c>
      <c r="J44" s="32">
        <v>395000</v>
      </c>
      <c r="K44" s="46">
        <v>3110</v>
      </c>
      <c r="L44" s="1"/>
      <c r="M44" s="1"/>
      <c r="N44" s="1"/>
      <c r="O44" s="1"/>
      <c r="P44" s="1"/>
    </row>
    <row r="45" spans="1:16" x14ac:dyDescent="0.2">
      <c r="A45" s="3"/>
      <c r="B45" s="3"/>
      <c r="C45" s="3"/>
      <c r="D45" s="3"/>
      <c r="E45" s="3"/>
      <c r="F45" s="3"/>
      <c r="G45" s="1"/>
      <c r="H45" s="33">
        <v>395000</v>
      </c>
      <c r="I45" s="30" t="s">
        <v>7</v>
      </c>
      <c r="J45" s="32">
        <v>425000</v>
      </c>
      <c r="K45" s="46">
        <v>3350</v>
      </c>
      <c r="L45" s="1"/>
      <c r="M45" s="1"/>
      <c r="N45" s="1"/>
      <c r="O45" s="1"/>
      <c r="P45" s="1"/>
    </row>
    <row r="46" spans="1:16" x14ac:dyDescent="0.2">
      <c r="A46" s="3"/>
      <c r="B46" s="3"/>
      <c r="C46" s="3"/>
      <c r="D46" s="3"/>
      <c r="E46" s="3"/>
      <c r="F46" s="3"/>
      <c r="G46" s="1"/>
      <c r="H46" s="33">
        <v>425000</v>
      </c>
      <c r="I46" s="30" t="s">
        <v>7</v>
      </c>
      <c r="J46" s="32">
        <v>455000</v>
      </c>
      <c r="K46" s="46">
        <v>3600</v>
      </c>
      <c r="L46" s="1"/>
      <c r="M46" s="1"/>
      <c r="N46" s="1"/>
      <c r="O46" s="1"/>
      <c r="P46" s="1"/>
    </row>
    <row r="47" spans="1:16" x14ac:dyDescent="0.2">
      <c r="A47" s="3"/>
      <c r="B47" s="3"/>
      <c r="C47" s="3"/>
      <c r="D47" s="3"/>
      <c r="E47" s="3"/>
      <c r="F47" s="3"/>
      <c r="G47" s="1"/>
      <c r="H47" s="33">
        <v>455000</v>
      </c>
      <c r="I47" s="30" t="s">
        <v>7</v>
      </c>
      <c r="J47" s="32">
        <v>485000</v>
      </c>
      <c r="K47" s="46">
        <v>3850</v>
      </c>
      <c r="L47" s="1"/>
      <c r="M47" s="1"/>
      <c r="N47" s="1"/>
      <c r="O47" s="1"/>
      <c r="P47" s="1"/>
    </row>
    <row r="48" spans="1:16" x14ac:dyDescent="0.2">
      <c r="A48" s="3"/>
      <c r="B48" s="3"/>
      <c r="C48" s="3"/>
      <c r="D48" s="3"/>
      <c r="E48" s="3"/>
      <c r="F48" s="3"/>
      <c r="G48" s="1"/>
      <c r="H48" s="33">
        <v>485000</v>
      </c>
      <c r="I48" s="30" t="s">
        <v>7</v>
      </c>
      <c r="J48" s="32">
        <v>515000</v>
      </c>
      <c r="K48" s="46">
        <v>4090</v>
      </c>
      <c r="L48" s="1"/>
      <c r="M48" s="1"/>
      <c r="N48" s="1"/>
      <c r="O48" s="1"/>
      <c r="P48" s="1"/>
    </row>
    <row r="49" spans="1:16" x14ac:dyDescent="0.2">
      <c r="A49" s="3"/>
      <c r="B49" s="3"/>
      <c r="C49" s="3"/>
      <c r="D49" s="3"/>
      <c r="E49" s="3"/>
      <c r="F49" s="3"/>
      <c r="G49" s="1"/>
      <c r="H49" s="33">
        <v>515000</v>
      </c>
      <c r="I49" s="30" t="s">
        <v>7</v>
      </c>
      <c r="J49" s="32">
        <v>545000</v>
      </c>
      <c r="K49" s="46">
        <v>4340</v>
      </c>
      <c r="L49" s="1"/>
      <c r="M49" s="1"/>
      <c r="N49" s="1"/>
      <c r="O49" s="1"/>
      <c r="P49" s="1"/>
    </row>
    <row r="50" spans="1:16" x14ac:dyDescent="0.2">
      <c r="A50" s="3"/>
      <c r="B50" s="3"/>
      <c r="C50" s="3"/>
      <c r="D50" s="3"/>
      <c r="E50" s="3"/>
      <c r="F50" s="3"/>
      <c r="G50" s="1"/>
      <c r="H50" s="33">
        <v>545000</v>
      </c>
      <c r="I50" s="30" t="s">
        <v>7</v>
      </c>
      <c r="J50" s="32">
        <v>575000</v>
      </c>
      <c r="K50" s="46">
        <v>4580</v>
      </c>
      <c r="L50" s="1"/>
      <c r="M50" s="1"/>
      <c r="N50" s="1"/>
      <c r="O50" s="1"/>
      <c r="P50" s="1"/>
    </row>
    <row r="51" spans="1:16" x14ac:dyDescent="0.2">
      <c r="A51" s="3"/>
      <c r="B51" s="3"/>
      <c r="C51" s="3"/>
      <c r="D51" s="3"/>
      <c r="E51" s="3"/>
      <c r="F51" s="3"/>
      <c r="G51" s="1"/>
      <c r="H51" s="33">
        <v>575000</v>
      </c>
      <c r="I51" s="30" t="s">
        <v>7</v>
      </c>
      <c r="J51" s="32">
        <v>605000</v>
      </c>
      <c r="K51" s="46">
        <v>4830</v>
      </c>
      <c r="L51" s="1"/>
      <c r="M51" s="1"/>
      <c r="N51" s="1"/>
      <c r="O51" s="1"/>
      <c r="P51" s="1"/>
    </row>
    <row r="52" spans="1:16" x14ac:dyDescent="0.2">
      <c r="A52" s="3"/>
      <c r="B52" s="3"/>
      <c r="C52" s="3"/>
      <c r="D52" s="3"/>
      <c r="E52" s="3"/>
      <c r="F52" s="3"/>
      <c r="G52" s="1"/>
      <c r="H52" s="33">
        <v>605000</v>
      </c>
      <c r="I52" s="30" t="s">
        <v>7</v>
      </c>
      <c r="J52" s="32"/>
      <c r="K52" s="46">
        <v>5080</v>
      </c>
      <c r="L52" s="1"/>
      <c r="M52" s="1"/>
      <c r="N52" s="1"/>
      <c r="O52" s="1"/>
      <c r="P52" s="1"/>
    </row>
    <row r="53" spans="1:16" x14ac:dyDescent="0.2">
      <c r="A53" s="3"/>
      <c r="B53" s="3"/>
      <c r="C53" s="3"/>
      <c r="D53" s="3"/>
      <c r="E53" s="3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3"/>
      <c r="B54" s="3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3"/>
      <c r="B55" s="3"/>
      <c r="C55" s="3"/>
      <c r="D55" s="3"/>
      <c r="E55" s="3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3"/>
      <c r="B56" s="3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</row>
  </sheetData>
  <mergeCells count="13">
    <mergeCell ref="A18:F18"/>
    <mergeCell ref="A1:F1"/>
    <mergeCell ref="A2:F2"/>
    <mergeCell ref="A3:F3"/>
    <mergeCell ref="B4:F4"/>
    <mergeCell ref="B5:F5"/>
    <mergeCell ref="H26:J26"/>
    <mergeCell ref="A19:F19"/>
    <mergeCell ref="A20:F20"/>
    <mergeCell ref="A21:F21"/>
    <mergeCell ref="A22:F22"/>
    <mergeCell ref="A23:F23"/>
    <mergeCell ref="A24:F24"/>
  </mergeCells>
  <phoneticPr fontId="2"/>
  <conditionalFormatting sqref="B4:F5">
    <cfRule type="expression" dxfId="513" priority="1">
      <formula>B4=""</formula>
    </cfRule>
  </conditionalFormatting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A25" sqref="A25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R8年8月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IF(作業日報兼直接人件費個別明細表10151617181920[[#This Row],[列1]]="", "", TEXT(作業日報兼直接人件費個別明細表10151617181920[[#This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IF(作業日報兼直接人件費個別明細表10151617181920[[#This Row],[列1]]="", "", TEXT(作業日報兼直接人件費個別明細表10151617181920[[#This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IF(作業日報兼直接人件費個別明細表10151617181920[[#This Row],[列1]]="", "", TEXT(作業日報兼直接人件費個別明細表10151617181920[[#This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IF(作業日報兼直接人件費個別明細表10151617181920[[#This Row],[列1]]="", "", TEXT(作業日報兼直接人件費個別明細表10151617181920[[#This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IF(作業日報兼直接人件費個別明細表10151617181920[[#This Row],[列1]]="", "", TEXT(作業日報兼直接人件費個別明細表10151617181920[[#This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IF(作業日報兼直接人件費個別明細表10151617181920[[#This Row],[列1]]="", "", TEXT(作業日報兼直接人件費個別明細表10151617181920[[#This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IF(作業日報兼直接人件費個別明細表10151617181920[[#This Row],[列1]]="", "", TEXT(作業日報兼直接人件費個別明細表10151617181920[[#This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IF(作業日報兼直接人件費個別明細表10151617181920[[#This Row],[列1]]="", "", TEXT(作業日報兼直接人件費個別明細表10151617181920[[#This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IF(作業日報兼直接人件費個別明細表10151617181920[[#This Row],[列1]]="", "", TEXT(作業日報兼直接人件費個別明細表10151617181920[[#This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IF(作業日報兼直接人件費個別明細表10151617181920[[#This Row],[列1]]="", "", TEXT(作業日報兼直接人件費個別明細表10151617181920[[#This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IF(作業日報兼直接人件費個別明細表10151617181920[[#This Row],[列1]]="", "", TEXT(作業日報兼直接人件費個別明細表10151617181920[[#This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IF(作業日報兼直接人件費個別明細表10151617181920[[#This Row],[列1]]="", "", TEXT(作業日報兼直接人件費個別明細表10151617181920[[#This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IF(作業日報兼直接人件費個別明細表10151617181920[[#This Row],[列1]]="", "", TEXT(作業日報兼直接人件費個別明細表10151617181920[[#This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IF(作業日報兼直接人件費個別明細表10151617181920[[#This Row],[列1]]="", "", TEXT(作業日報兼直接人件費個別明細表10151617181920[[#This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IF(作業日報兼直接人件費個別明細表10151617181920[[#This Row],[列1]]="", "", TEXT(作業日報兼直接人件費個別明細表10151617181920[[#This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IF(作業日報兼直接人件費個別明細表10151617181920[[#This Row],[列1]]="", "", TEXT(作業日報兼直接人件費個別明細表10151617181920[[#This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IF(作業日報兼直接人件費個別明細表10151617181920[[#This Row],[列1]]="", "", TEXT(作業日報兼直接人件費個別明細表10151617181920[[#This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IF(作業日報兼直接人件費個別明細表10151617181920[[#This Row],[列1]]="", "", TEXT(作業日報兼直接人件費個別明細表10151617181920[[#This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IF(作業日報兼直接人件費個別明細表10151617181920[[#This Row],[列1]]="", "", TEXT(作業日報兼直接人件費個別明細表10151617181920[[#This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IF(作業日報兼直接人件費個別明細表10151617181920[[#This Row],[列1]]="", "", TEXT(作業日報兼直接人件費個別明細表10151617181920[[#This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IF(作業日報兼直接人件費個別明細表10151617181920[[#This Row],[列1]]="", "", TEXT(作業日報兼直接人件費個別明細表10151617181920[[#This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IF(作業日報兼直接人件費個別明細表10151617181920[[#This Row],[列1]]="", "", TEXT(作業日報兼直接人件費個別明細表10151617181920[[#This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IF(作業日報兼直接人件費個別明細表10151617181920[[#This Row],[列1]]="", "", TEXT(作業日報兼直接人件費個別明細表10151617181920[[#This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IF(作業日報兼直接人件費個別明細表10151617181920[[#This Row],[列2]]="","",MIN(IF((作業日報兼直接人件費個別明細表10151617181920[[#This Row],[列4]]-作業日報兼直接人件費個別明細表10151617181920[[#This Row],[列2]]-作業日報兼直接人件費個別明細表10151617181920[[#This Row],[列5]])&gt;0,FLOOR((作業日報兼直接人件費個別明細表10151617181920[[#This Row],[列4]]-作業日報兼直接人件費個別明細表10151617181920[[#This Row],[列2]]-作業日報兼直接人件費個別明細表10151617181920[[#This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SUBTOTAL(109,作業日報兼直接人件費個別明細表10151617181920[列6])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L50" sqref="L5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R8年9月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IF(作業日報兼直接人件費個別明細表1015161718192021[[#This Row],[列1]]="", "", TEXT(作業日報兼直接人件費個別明細表1015161718192021[[#This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IF(作業日報兼直接人件費個別明細表1015161718192021[[#This Row],[列1]]="", "", TEXT(作業日報兼直接人件費個別明細表1015161718192021[[#This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IF(作業日報兼直接人件費個別明細表1015161718192021[[#This Row],[列1]]="", "", TEXT(作業日報兼直接人件費個別明細表1015161718192021[[#This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IF(作業日報兼直接人件費個別明細表1015161718192021[[#This Row],[列1]]="", "", TEXT(作業日報兼直接人件費個別明細表1015161718192021[[#This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IF(作業日報兼直接人件費個別明細表1015161718192021[[#This Row],[列1]]="", "", TEXT(作業日報兼直接人件費個別明細表1015161718192021[[#This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IF(作業日報兼直接人件費個別明細表1015161718192021[[#This Row],[列1]]="", "", TEXT(作業日報兼直接人件費個別明細表1015161718192021[[#This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IF(作業日報兼直接人件費個別明細表1015161718192021[[#This Row],[列1]]="", "", TEXT(作業日報兼直接人件費個別明細表1015161718192021[[#This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IF(作業日報兼直接人件費個別明細表1015161718192021[[#This Row],[列1]]="", "", TEXT(作業日報兼直接人件費個別明細表1015161718192021[[#This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IF(作業日報兼直接人件費個別明細表1015161718192021[[#This Row],[列1]]="", "", TEXT(作業日報兼直接人件費個別明細表1015161718192021[[#This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IF(作業日報兼直接人件費個別明細表1015161718192021[[#This Row],[列1]]="", "", TEXT(作業日報兼直接人件費個別明細表1015161718192021[[#This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IF(作業日報兼直接人件費個別明細表1015161718192021[[#This Row],[列1]]="", "", TEXT(作業日報兼直接人件費個別明細表1015161718192021[[#This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IF(作業日報兼直接人件費個別明細表1015161718192021[[#This Row],[列1]]="", "", TEXT(作業日報兼直接人件費個別明細表1015161718192021[[#This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IF(作業日報兼直接人件費個別明細表1015161718192021[[#This Row],[列1]]="", "", TEXT(作業日報兼直接人件費個別明細表1015161718192021[[#This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IF(作業日報兼直接人件費個別明細表1015161718192021[[#This Row],[列1]]="", "", TEXT(作業日報兼直接人件費個別明細表1015161718192021[[#This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IF(作業日報兼直接人件費個別明細表1015161718192021[[#This Row],[列1]]="", "", TEXT(作業日報兼直接人件費個別明細表1015161718192021[[#This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IF(作業日報兼直接人件費個別明細表1015161718192021[[#This Row],[列1]]="", "", TEXT(作業日報兼直接人件費個別明細表1015161718192021[[#This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IF(作業日報兼直接人件費個別明細表1015161718192021[[#This Row],[列1]]="", "", TEXT(作業日報兼直接人件費個別明細表1015161718192021[[#This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IF(作業日報兼直接人件費個別明細表1015161718192021[[#This Row],[列1]]="", "", TEXT(作業日報兼直接人件費個別明細表1015161718192021[[#This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IF(作業日報兼直接人件費個別明細表1015161718192021[[#This Row],[列1]]="", "", TEXT(作業日報兼直接人件費個別明細表1015161718192021[[#This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IF(作業日報兼直接人件費個別明細表1015161718192021[[#This Row],[列1]]="", "", TEXT(作業日報兼直接人件費個別明細表1015161718192021[[#This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IF(作業日報兼直接人件費個別明細表1015161718192021[[#This Row],[列1]]="", "", TEXT(作業日報兼直接人件費個別明細表1015161718192021[[#This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IF(作業日報兼直接人件費個別明細表1015161718192021[[#This Row],[列1]]="", "", TEXT(作業日報兼直接人件費個別明細表1015161718192021[[#This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IF(作業日報兼直接人件費個別明細表1015161718192021[[#This Row],[列1]]="", "", TEXT(作業日報兼直接人件費個別明細表1015161718192021[[#This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IF(作業日報兼直接人件費個別明細表1015161718192021[[#This Row],[列2]]="","",MIN(IF((作業日報兼直接人件費個別明細表1015161718192021[[#This Row],[列4]]-作業日報兼直接人件費個別明細表1015161718192021[[#This Row],[列2]]-作業日報兼直接人件費個別明細表1015161718192021[[#This Row],[列5]])&gt;0,FLOOR((作業日報兼直接人件費個別明細表1015161718192021[[#This Row],[列4]]-作業日報兼直接人件費個別明細表1015161718192021[[#This Row],[列2]]-作業日報兼直接人件費個別明細表1015161718192021[[#This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SUBTOTAL(109,作業日報兼直接人件費個別明細表1015161718192021[列6])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J8" sqref="J8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R8年10月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63" t="s">
        <v>11</v>
      </c>
      <c r="B7" s="68" t="s">
        <v>53</v>
      </c>
      <c r="C7" s="85" t="s">
        <v>17</v>
      </c>
      <c r="D7" s="85"/>
      <c r="E7" s="85"/>
      <c r="F7" s="21" t="s">
        <v>14</v>
      </c>
      <c r="G7" s="63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IF(作業日報兼直接人件費個別明細表101516171819202122[[#This Row],[列1]]="", "", TEXT(作業日報兼直接人件費個別明細表101516171819202122[[#This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IF(作業日報兼直接人件費個別明細表101516171819202122[[#This Row],[列1]]="", "", TEXT(作業日報兼直接人件費個別明細表101516171819202122[[#This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IF(作業日報兼直接人件費個別明細表101516171819202122[[#This Row],[列1]]="", "", TEXT(作業日報兼直接人件費個別明細表101516171819202122[[#This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IF(作業日報兼直接人件費個別明細表101516171819202122[[#This Row],[列1]]="", "", TEXT(作業日報兼直接人件費個別明細表101516171819202122[[#This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IF(作業日報兼直接人件費個別明細表101516171819202122[[#This Row],[列1]]="", "", TEXT(作業日報兼直接人件費個別明細表101516171819202122[[#This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IF(作業日報兼直接人件費個別明細表101516171819202122[[#This Row],[列1]]="", "", TEXT(作業日報兼直接人件費個別明細表101516171819202122[[#This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IF(作業日報兼直接人件費個別明細表101516171819202122[[#This Row],[列1]]="", "", TEXT(作業日報兼直接人件費個別明細表101516171819202122[[#This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IF(作業日報兼直接人件費個別明細表101516171819202122[[#This Row],[列1]]="", "", TEXT(作業日報兼直接人件費個別明細表101516171819202122[[#This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IF(作業日報兼直接人件費個別明細表101516171819202122[[#This Row],[列1]]="", "", TEXT(作業日報兼直接人件費個別明細表101516171819202122[[#This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IF(作業日報兼直接人件費個別明細表101516171819202122[[#This Row],[列1]]="", "", TEXT(作業日報兼直接人件費個別明細表101516171819202122[[#This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IF(作業日報兼直接人件費個別明細表101516171819202122[[#This Row],[列1]]="", "", TEXT(作業日報兼直接人件費個別明細表101516171819202122[[#This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IF(作業日報兼直接人件費個別明細表101516171819202122[[#This Row],[列1]]="", "", TEXT(作業日報兼直接人件費個別明細表101516171819202122[[#This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IF(作業日報兼直接人件費個別明細表101516171819202122[[#This Row],[列1]]="", "", TEXT(作業日報兼直接人件費個別明細表101516171819202122[[#This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IF(作業日報兼直接人件費個別明細表101516171819202122[[#This Row],[列1]]="", "", TEXT(作業日報兼直接人件費個別明細表101516171819202122[[#This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IF(作業日報兼直接人件費個別明細表101516171819202122[[#This Row],[列1]]="", "", TEXT(作業日報兼直接人件費個別明細表101516171819202122[[#This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IF(作業日報兼直接人件費個別明細表101516171819202122[[#This Row],[列1]]="", "", TEXT(作業日報兼直接人件費個別明細表101516171819202122[[#This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IF(作業日報兼直接人件費個別明細表101516171819202122[[#This Row],[列1]]="", "", TEXT(作業日報兼直接人件費個別明細表101516171819202122[[#This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IF(作業日報兼直接人件費個別明細表101516171819202122[[#This Row],[列1]]="", "", TEXT(作業日報兼直接人件費個別明細表101516171819202122[[#This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IF(作業日報兼直接人件費個別明細表101516171819202122[[#This Row],[列1]]="", "", TEXT(作業日報兼直接人件費個別明細表101516171819202122[[#This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IF(作業日報兼直接人件費個別明細表101516171819202122[[#This Row],[列1]]="", "", TEXT(作業日報兼直接人件費個別明細表101516171819202122[[#This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IF(作業日報兼直接人件費個別明細表101516171819202122[[#This Row],[列1]]="", "", TEXT(作業日報兼直接人件費個別明細表101516171819202122[[#This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IF(作業日報兼直接人件費個別明細表101516171819202122[[#This Row],[列1]]="", "", TEXT(作業日報兼直接人件費個別明細表101516171819202122[[#This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IF(作業日報兼直接人件費個別明細表101516171819202122[[#This Row],[列1]]="", "", TEXT(作業日報兼直接人件費個別明細表101516171819202122[[#This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IF(作業日報兼直接人件費個別明細表101516171819202122[[#This Row],[列2]]="","",MIN(IF((作業日報兼直接人件費個別明細表101516171819202122[[#This Row],[列4]]-作業日報兼直接人件費個別明細表101516171819202122[[#This Row],[列2]]-作業日報兼直接人件費個別明細表101516171819202122[[#This Row],[列5]])&gt;0,FLOOR((作業日報兼直接人件費個別明細表101516171819202122[[#This Row],[列4]]-作業日報兼直接人件費個別明細表101516171819202122[[#This Row],[列2]]-作業日報兼直接人件費個別明細表101516171819202122[[#This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SUBTOTAL(109,作業日報兼直接人件費個別明細表101516171819202122[列6])</f>
        <v>0</v>
      </c>
      <c r="H31" s="13"/>
      <c r="I31" s="2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I31"/>
  <sheetViews>
    <sheetView zoomScale="90" zoomScaleNormal="90" workbookViewId="0">
      <selection activeCell="T5" sqref="T5"/>
    </sheetView>
  </sheetViews>
  <sheetFormatPr defaultColWidth="11.33203125" defaultRowHeight="20.100000000000001" customHeight="1" x14ac:dyDescent="0.2"/>
  <cols>
    <col min="1" max="1" width="11.109375" style="47" customWidth="1"/>
    <col min="2" max="2" width="5.5546875" style="47" bestFit="1" customWidth="1"/>
    <col min="3" max="3" width="8.33203125" style="55" customWidth="1"/>
    <col min="4" max="4" width="2.77734375" style="56" customWidth="1"/>
    <col min="5" max="5" width="8.33203125" style="55" customWidth="1"/>
    <col min="6" max="7" width="11.33203125" style="47" customWidth="1"/>
    <col min="8" max="8" width="33.33203125" style="57" customWidth="1"/>
    <col min="9" max="16384" width="11.33203125" style="47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">
        <v>51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">
        <v>49</v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">
        <v>50</v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48" customFormat="1" ht="24" customHeight="1" x14ac:dyDescent="0.2">
      <c r="A7" s="64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64" t="s">
        <v>16</v>
      </c>
      <c r="H7" s="58" t="s">
        <v>1</v>
      </c>
    </row>
    <row r="8" spans="1:8" ht="24" customHeight="1" x14ac:dyDescent="0.2">
      <c r="A8" s="62">
        <v>45768</v>
      </c>
      <c r="B8" s="69" t="s">
        <v>54</v>
      </c>
      <c r="C8" s="66">
        <v>0.375</v>
      </c>
      <c r="D8" s="49" t="s">
        <v>0</v>
      </c>
      <c r="E8" s="66">
        <v>0.75</v>
      </c>
      <c r="F8" s="66">
        <v>4.1666666666666664E-2</v>
      </c>
      <c r="G8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8" s="67" t="s">
        <v>48</v>
      </c>
    </row>
    <row r="9" spans="1:8" ht="24" customHeight="1" x14ac:dyDescent="0.2">
      <c r="A9" s="62">
        <v>45769</v>
      </c>
      <c r="B9" s="69" t="s">
        <v>55</v>
      </c>
      <c r="C9" s="66">
        <v>0.375</v>
      </c>
      <c r="D9" s="49" t="s">
        <v>0</v>
      </c>
      <c r="E9" s="66">
        <v>0.75</v>
      </c>
      <c r="F9" s="66">
        <v>4.1666666666666664E-2</v>
      </c>
      <c r="G9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9" s="67" t="s">
        <v>48</v>
      </c>
    </row>
    <row r="10" spans="1:8" ht="24" customHeight="1" x14ac:dyDescent="0.2">
      <c r="A10" s="62">
        <v>45770</v>
      </c>
      <c r="B10" s="69" t="s">
        <v>56</v>
      </c>
      <c r="C10" s="66">
        <v>0.54166666666666663</v>
      </c>
      <c r="D10" s="49" t="s">
        <v>0</v>
      </c>
      <c r="E10" s="66">
        <v>0.75</v>
      </c>
      <c r="F10" s="66"/>
      <c r="G10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0.20833333333333331</v>
      </c>
      <c r="H10" s="67" t="s">
        <v>48</v>
      </c>
    </row>
    <row r="11" spans="1:8" ht="24" customHeight="1" x14ac:dyDescent="0.2">
      <c r="A11" s="62">
        <v>45771</v>
      </c>
      <c r="B11" s="69" t="s">
        <v>57</v>
      </c>
      <c r="C11" s="66">
        <v>0.375</v>
      </c>
      <c r="D11" s="49" t="s">
        <v>0</v>
      </c>
      <c r="E11" s="66">
        <v>0.75</v>
      </c>
      <c r="F11" s="66">
        <v>4.1666666666666664E-2</v>
      </c>
      <c r="G11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11" s="67" t="s">
        <v>48</v>
      </c>
    </row>
    <row r="12" spans="1:8" ht="24" customHeight="1" x14ac:dyDescent="0.2">
      <c r="A12" s="62">
        <v>45772</v>
      </c>
      <c r="B12" s="69" t="s">
        <v>58</v>
      </c>
      <c r="C12" s="66">
        <v>0.375</v>
      </c>
      <c r="D12" s="49" t="s">
        <v>0</v>
      </c>
      <c r="E12" s="66">
        <v>0.5</v>
      </c>
      <c r="F12" s="66"/>
      <c r="G12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0.125</v>
      </c>
      <c r="H12" s="67" t="s">
        <v>48</v>
      </c>
    </row>
    <row r="13" spans="1:8" ht="24" customHeight="1" x14ac:dyDescent="0.2">
      <c r="A13" s="62">
        <v>45775</v>
      </c>
      <c r="B13" s="69" t="s">
        <v>59</v>
      </c>
      <c r="C13" s="66">
        <v>0.54166666666666663</v>
      </c>
      <c r="D13" s="49" t="s">
        <v>0</v>
      </c>
      <c r="E13" s="66">
        <v>0.75</v>
      </c>
      <c r="F13" s="66">
        <v>4.1666666666666664E-2</v>
      </c>
      <c r="G13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0.16666666666666666</v>
      </c>
      <c r="H13" s="67" t="s">
        <v>48</v>
      </c>
    </row>
    <row r="14" spans="1:8" ht="24" customHeight="1" x14ac:dyDescent="0.2">
      <c r="A14" s="62">
        <v>45777</v>
      </c>
      <c r="B14" s="69" t="s">
        <v>60</v>
      </c>
      <c r="C14" s="66">
        <v>0.375</v>
      </c>
      <c r="D14" s="49" t="s">
        <v>0</v>
      </c>
      <c r="E14" s="66">
        <v>0.75</v>
      </c>
      <c r="F14" s="66">
        <v>4.1666666666666664E-2</v>
      </c>
      <c r="G14" s="12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>0.33333333333333331</v>
      </c>
      <c r="H14" s="67" t="s">
        <v>48</v>
      </c>
    </row>
    <row r="15" spans="1:8" ht="24" customHeight="1" x14ac:dyDescent="0.2">
      <c r="A15" s="62"/>
      <c r="B15" s="62"/>
      <c r="C15" s="66"/>
      <c r="D15" s="49" t="s">
        <v>0</v>
      </c>
      <c r="E15" s="66"/>
      <c r="F15" s="66"/>
      <c r="G15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5" s="22"/>
    </row>
    <row r="16" spans="1:8" ht="24" customHeight="1" x14ac:dyDescent="0.2">
      <c r="A16" s="62"/>
      <c r="B16" s="62"/>
      <c r="C16" s="66"/>
      <c r="D16" s="49" t="s">
        <v>0</v>
      </c>
      <c r="E16" s="66"/>
      <c r="F16" s="66"/>
      <c r="G16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6" s="22"/>
    </row>
    <row r="17" spans="1:9" ht="24" customHeight="1" x14ac:dyDescent="0.2">
      <c r="A17" s="62"/>
      <c r="B17" s="62"/>
      <c r="C17" s="66"/>
      <c r="D17" s="49" t="s">
        <v>0</v>
      </c>
      <c r="E17" s="66"/>
      <c r="F17" s="66"/>
      <c r="G17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7" s="22"/>
    </row>
    <row r="18" spans="1:9" ht="24" customHeight="1" x14ac:dyDescent="0.2">
      <c r="A18" s="62"/>
      <c r="B18" s="62"/>
      <c r="C18" s="66"/>
      <c r="D18" s="49" t="s">
        <v>0</v>
      </c>
      <c r="E18" s="66"/>
      <c r="F18" s="66"/>
      <c r="G18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8" s="22"/>
    </row>
    <row r="19" spans="1:9" ht="24" customHeight="1" x14ac:dyDescent="0.2">
      <c r="A19" s="62"/>
      <c r="B19" s="62"/>
      <c r="C19" s="9"/>
      <c r="D19" s="49" t="s">
        <v>0</v>
      </c>
      <c r="E19" s="9"/>
      <c r="F19" s="11"/>
      <c r="G19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19" s="22"/>
    </row>
    <row r="20" spans="1:9" ht="24" customHeight="1" x14ac:dyDescent="0.2">
      <c r="A20" s="62"/>
      <c r="B20" s="62"/>
      <c r="C20" s="9"/>
      <c r="D20" s="49" t="s">
        <v>0</v>
      </c>
      <c r="E20" s="9"/>
      <c r="F20" s="11"/>
      <c r="G20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0" s="22"/>
    </row>
    <row r="21" spans="1:9" ht="24" customHeight="1" x14ac:dyDescent="0.2">
      <c r="A21" s="62"/>
      <c r="B21" s="62"/>
      <c r="C21" s="9"/>
      <c r="D21" s="49" t="s">
        <v>0</v>
      </c>
      <c r="E21" s="9"/>
      <c r="F21" s="11"/>
      <c r="G21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1" s="22"/>
    </row>
    <row r="22" spans="1:9" ht="24" customHeight="1" x14ac:dyDescent="0.2">
      <c r="A22" s="62"/>
      <c r="B22" s="62"/>
      <c r="C22" s="9"/>
      <c r="D22" s="49" t="s">
        <v>0</v>
      </c>
      <c r="E22" s="9"/>
      <c r="F22" s="11"/>
      <c r="G22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2" s="22"/>
    </row>
    <row r="23" spans="1:9" ht="24" customHeight="1" x14ac:dyDescent="0.2">
      <c r="A23" s="62"/>
      <c r="B23" s="62"/>
      <c r="C23" s="9"/>
      <c r="D23" s="49" t="s">
        <v>0</v>
      </c>
      <c r="E23" s="9"/>
      <c r="F23" s="11"/>
      <c r="G23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3" s="22"/>
    </row>
    <row r="24" spans="1:9" ht="24" customHeight="1" x14ac:dyDescent="0.2">
      <c r="A24" s="62"/>
      <c r="B24" s="62"/>
      <c r="C24" s="9"/>
      <c r="D24" s="49" t="s">
        <v>0</v>
      </c>
      <c r="E24" s="9"/>
      <c r="F24" s="11"/>
      <c r="G24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4" s="22"/>
    </row>
    <row r="25" spans="1:9" ht="24" customHeight="1" x14ac:dyDescent="0.2">
      <c r="A25" s="62"/>
      <c r="B25" s="62"/>
      <c r="C25" s="9"/>
      <c r="D25" s="49" t="s">
        <v>0</v>
      </c>
      <c r="E25" s="9"/>
      <c r="F25" s="11"/>
      <c r="G25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5" s="22"/>
    </row>
    <row r="26" spans="1:9" ht="24" customHeight="1" x14ac:dyDescent="0.2">
      <c r="A26" s="62"/>
      <c r="B26" s="62"/>
      <c r="C26" s="9"/>
      <c r="D26" s="49" t="s">
        <v>0</v>
      </c>
      <c r="E26" s="9"/>
      <c r="F26" s="11"/>
      <c r="G26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6" s="22"/>
    </row>
    <row r="27" spans="1:9" ht="24" customHeight="1" x14ac:dyDescent="0.2">
      <c r="A27" s="62"/>
      <c r="B27" s="62"/>
      <c r="C27" s="9"/>
      <c r="D27" s="49" t="s">
        <v>0</v>
      </c>
      <c r="E27" s="9"/>
      <c r="F27" s="11"/>
      <c r="G27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7" s="22"/>
    </row>
    <row r="28" spans="1:9" ht="24" customHeight="1" x14ac:dyDescent="0.2">
      <c r="A28" s="62"/>
      <c r="B28" s="62"/>
      <c r="C28" s="9"/>
      <c r="D28" s="49" t="s">
        <v>0</v>
      </c>
      <c r="E28" s="9"/>
      <c r="F28" s="11"/>
      <c r="G28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8" s="22"/>
    </row>
    <row r="29" spans="1:9" ht="24" customHeight="1" x14ac:dyDescent="0.2">
      <c r="A29" s="62"/>
      <c r="B29" s="62"/>
      <c r="C29" s="9"/>
      <c r="D29" s="49" t="s">
        <v>0</v>
      </c>
      <c r="E29" s="9"/>
      <c r="F29" s="11"/>
      <c r="G29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29" s="22"/>
    </row>
    <row r="30" spans="1:9" ht="24" customHeight="1" x14ac:dyDescent="0.2">
      <c r="A30" s="62"/>
      <c r="B30" s="62"/>
      <c r="C30" s="9"/>
      <c r="D30" s="49" t="s">
        <v>0</v>
      </c>
      <c r="E30" s="9"/>
      <c r="F30" s="11"/>
      <c r="G30" s="12" t="str">
        <f>IF(作業日報兼直接人件費個別明細表127[[#This Row],[列2]]="","",MIN(IF((作業日報兼直接人件費個別明細表127[[#This Row],[列4]]-作業日報兼直接人件費個別明細表127[[#This Row],[列2]]-作業日報兼直接人件費個別明細表127[[#This Row],[列5]])&gt;0,FLOOR((作業日報兼直接人件費個別明細表127[[#This Row],[列4]]-作業日報兼直接人件費個別明細表127[[#This Row],[列2]]-作業日報兼直接人件費個別明細表127[[#This Row],[列5]]),"0:30"),""),"8:00"))</f>
        <v/>
      </c>
      <c r="H30" s="22"/>
    </row>
    <row r="31" spans="1:9" ht="24" customHeight="1" x14ac:dyDescent="0.2">
      <c r="A31" s="49" t="s">
        <v>8</v>
      </c>
      <c r="B31" s="49"/>
      <c r="C31" s="50"/>
      <c r="D31" s="51"/>
      <c r="E31" s="51"/>
      <c r="F31" s="52"/>
      <c r="G31" s="61">
        <f>SUBTOTAL(109,作業日報兼直接人件費個別明細表127[列6])</f>
        <v>1.8333333333333333</v>
      </c>
      <c r="H31" s="53"/>
      <c r="I31" s="54"/>
    </row>
  </sheetData>
  <sheetProtection formatCells="0" selectLockedCells="1"/>
  <mergeCells count="7">
    <mergeCell ref="C7:E7"/>
    <mergeCell ref="A1:H1"/>
    <mergeCell ref="A2:H2"/>
    <mergeCell ref="A6:H6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F9" sqref="F9"/>
    </sheetView>
  </sheetViews>
  <sheetFormatPr defaultColWidth="11.33203125" defaultRowHeight="20.100000000000001" customHeight="1" x14ac:dyDescent="0.2"/>
  <cols>
    <col min="1" max="1" width="11.109375" style="47" customWidth="1"/>
    <col min="2" max="2" width="5.6640625" style="47" bestFit="1" customWidth="1"/>
    <col min="3" max="3" width="8.33203125" style="55" customWidth="1"/>
    <col min="4" max="4" width="2.77734375" style="56" customWidth="1"/>
    <col min="5" max="5" width="8.33203125" style="55" customWidth="1"/>
    <col min="6" max="7" width="11.33203125" style="47" customWidth="1"/>
    <col min="8" max="8" width="33.33203125" style="57" customWidth="1"/>
    <col min="9" max="16384" width="11.33203125" style="47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R7年4月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48" customFormat="1" ht="24" customHeight="1" x14ac:dyDescent="0.2">
      <c r="A7" s="20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20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IF(作業日報兼直接人件費個別明細表1[[#This Row],[列1]]="", "", TEXT(作業日報兼直接人件費個別明細表1[[#This Row],[列1]],"aaaa"))</f>
        <v/>
      </c>
      <c r="C8" s="9"/>
      <c r="D8" s="49" t="s">
        <v>0</v>
      </c>
      <c r="E8" s="9"/>
      <c r="F8" s="11"/>
      <c r="G8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IF(作業日報兼直接人件費個別明細表1[[#This Row],[列1]]="", "", TEXT(作業日報兼直接人件費個別明細表1[[#This Row],[列1]],"aaaa"))</f>
        <v/>
      </c>
      <c r="C9" s="9"/>
      <c r="D9" s="49" t="s">
        <v>0</v>
      </c>
      <c r="E9" s="9"/>
      <c r="F9" s="11"/>
      <c r="G9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IF(作業日報兼直接人件費個別明細表1[[#This Row],[列1]]="", "", TEXT(作業日報兼直接人件費個別明細表1[[#This Row],[列1]],"aaaa"))</f>
        <v/>
      </c>
      <c r="C10" s="9"/>
      <c r="D10" s="49" t="s">
        <v>0</v>
      </c>
      <c r="E10" s="9"/>
      <c r="F10" s="11"/>
      <c r="G10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IF(作業日報兼直接人件費個別明細表1[[#This Row],[列1]]="", "", TEXT(作業日報兼直接人件費個別明細表1[[#This Row],[列1]],"aaaa"))</f>
        <v/>
      </c>
      <c r="C11" s="9"/>
      <c r="D11" s="49" t="s">
        <v>0</v>
      </c>
      <c r="E11" s="9"/>
      <c r="F11" s="11"/>
      <c r="G11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IF(作業日報兼直接人件費個別明細表1[[#This Row],[列1]]="", "", TEXT(作業日報兼直接人件費個別明細表1[[#This Row],[列1]],"aaaa"))</f>
        <v/>
      </c>
      <c r="C12" s="9"/>
      <c r="D12" s="49" t="s">
        <v>0</v>
      </c>
      <c r="E12" s="9"/>
      <c r="F12" s="11"/>
      <c r="G12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IF(作業日報兼直接人件費個別明細表1[[#This Row],[列1]]="", "", TEXT(作業日報兼直接人件費個別明細表1[[#This Row],[列1]],"aaaa"))</f>
        <v/>
      </c>
      <c r="C13" s="9"/>
      <c r="D13" s="49" t="s">
        <v>0</v>
      </c>
      <c r="E13" s="9"/>
      <c r="F13" s="11"/>
      <c r="G13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IF(作業日報兼直接人件費個別明細表1[[#This Row],[列1]]="", "", TEXT(作業日報兼直接人件費個別明細表1[[#This Row],[列1]],"aaaa"))</f>
        <v/>
      </c>
      <c r="C14" s="9"/>
      <c r="D14" s="49" t="s">
        <v>0</v>
      </c>
      <c r="E14" s="9"/>
      <c r="F14" s="11"/>
      <c r="G14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IF(作業日報兼直接人件費個別明細表1[[#This Row],[列1]]="", "", TEXT(作業日報兼直接人件費個別明細表1[[#This Row],[列1]],"aaaa"))</f>
        <v/>
      </c>
      <c r="C15" s="9"/>
      <c r="D15" s="49" t="s">
        <v>0</v>
      </c>
      <c r="E15" s="9"/>
      <c r="F15" s="11"/>
      <c r="G15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IF(作業日報兼直接人件費個別明細表1[[#This Row],[列1]]="", "", TEXT(作業日報兼直接人件費個別明細表1[[#This Row],[列1]],"aaaa"))</f>
        <v/>
      </c>
      <c r="C16" s="9"/>
      <c r="D16" s="49" t="s">
        <v>0</v>
      </c>
      <c r="E16" s="9"/>
      <c r="F16" s="11"/>
      <c r="G16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IF(作業日報兼直接人件費個別明細表1[[#This Row],[列1]]="", "", TEXT(作業日報兼直接人件費個別明細表1[[#This Row],[列1]],"aaaa"))</f>
        <v/>
      </c>
      <c r="C17" s="9"/>
      <c r="D17" s="49" t="s">
        <v>0</v>
      </c>
      <c r="E17" s="9"/>
      <c r="F17" s="11"/>
      <c r="G17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IF(作業日報兼直接人件費個別明細表1[[#This Row],[列1]]="", "", TEXT(作業日報兼直接人件費個別明細表1[[#This Row],[列1]],"aaaa"))</f>
        <v/>
      </c>
      <c r="C18" s="9"/>
      <c r="D18" s="49" t="s">
        <v>0</v>
      </c>
      <c r="E18" s="9"/>
      <c r="F18" s="11"/>
      <c r="G18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IF(作業日報兼直接人件費個別明細表1[[#This Row],[列1]]="", "", TEXT(作業日報兼直接人件費個別明細表1[[#This Row],[列1]],"aaaa"))</f>
        <v/>
      </c>
      <c r="C19" s="9"/>
      <c r="D19" s="49" t="s">
        <v>0</v>
      </c>
      <c r="E19" s="9"/>
      <c r="F19" s="11"/>
      <c r="G19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IF(作業日報兼直接人件費個別明細表1[[#This Row],[列1]]="", "", TEXT(作業日報兼直接人件費個別明細表1[[#This Row],[列1]],"aaaa"))</f>
        <v/>
      </c>
      <c r="C20" s="9"/>
      <c r="D20" s="49" t="s">
        <v>0</v>
      </c>
      <c r="E20" s="9"/>
      <c r="F20" s="11"/>
      <c r="G20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IF(作業日報兼直接人件費個別明細表1[[#This Row],[列1]]="", "", TEXT(作業日報兼直接人件費個別明細表1[[#This Row],[列1]],"aaaa"))</f>
        <v/>
      </c>
      <c r="C21" s="9"/>
      <c r="D21" s="49" t="s">
        <v>0</v>
      </c>
      <c r="E21" s="9"/>
      <c r="F21" s="11"/>
      <c r="G21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IF(作業日報兼直接人件費個別明細表1[[#This Row],[列1]]="", "", TEXT(作業日報兼直接人件費個別明細表1[[#This Row],[列1]],"aaaa"))</f>
        <v/>
      </c>
      <c r="C22" s="9"/>
      <c r="D22" s="49" t="s">
        <v>0</v>
      </c>
      <c r="E22" s="9"/>
      <c r="F22" s="11"/>
      <c r="G22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IF(作業日報兼直接人件費個別明細表1[[#This Row],[列1]]="", "", TEXT(作業日報兼直接人件費個別明細表1[[#This Row],[列1]],"aaaa"))</f>
        <v/>
      </c>
      <c r="C23" s="9"/>
      <c r="D23" s="49" t="s">
        <v>0</v>
      </c>
      <c r="E23" s="9"/>
      <c r="F23" s="11"/>
      <c r="G23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IF(作業日報兼直接人件費個別明細表1[[#This Row],[列1]]="", "", TEXT(作業日報兼直接人件費個別明細表1[[#This Row],[列1]],"aaaa"))</f>
        <v/>
      </c>
      <c r="C24" s="9"/>
      <c r="D24" s="49" t="s">
        <v>0</v>
      </c>
      <c r="E24" s="9"/>
      <c r="F24" s="11"/>
      <c r="G24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IF(作業日報兼直接人件費個別明細表1[[#This Row],[列1]]="", "", TEXT(作業日報兼直接人件費個別明細表1[[#This Row],[列1]],"aaaa"))</f>
        <v/>
      </c>
      <c r="C25" s="9"/>
      <c r="D25" s="49" t="s">
        <v>0</v>
      </c>
      <c r="E25" s="9"/>
      <c r="F25" s="11"/>
      <c r="G25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IF(作業日報兼直接人件費個別明細表1[[#This Row],[列1]]="", "", TEXT(作業日報兼直接人件費個別明細表1[[#This Row],[列1]],"aaaa"))</f>
        <v/>
      </c>
      <c r="C26" s="9"/>
      <c r="D26" s="49" t="s">
        <v>0</v>
      </c>
      <c r="E26" s="9"/>
      <c r="F26" s="11"/>
      <c r="G26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IF(作業日報兼直接人件費個別明細表1[[#This Row],[列1]]="", "", TEXT(作業日報兼直接人件費個別明細表1[[#This Row],[列1]],"aaaa"))</f>
        <v/>
      </c>
      <c r="C27" s="9"/>
      <c r="D27" s="49" t="s">
        <v>0</v>
      </c>
      <c r="E27" s="9"/>
      <c r="F27" s="11"/>
      <c r="G27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IF(作業日報兼直接人件費個別明細表1[[#This Row],[列1]]="", "", TEXT(作業日報兼直接人件費個別明細表1[[#This Row],[列1]],"aaaa"))</f>
        <v/>
      </c>
      <c r="C28" s="9"/>
      <c r="D28" s="49" t="s">
        <v>0</v>
      </c>
      <c r="E28" s="9"/>
      <c r="F28" s="11"/>
      <c r="G28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IF(作業日報兼直接人件費個別明細表1[[#This Row],[列1]]="", "", TEXT(作業日報兼直接人件費個別明細表1[[#This Row],[列1]],"aaaa"))</f>
        <v/>
      </c>
      <c r="C29" s="9"/>
      <c r="D29" s="49" t="s">
        <v>0</v>
      </c>
      <c r="E29" s="9"/>
      <c r="F29" s="11"/>
      <c r="G29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IF(作業日報兼直接人件費個別明細表1[[#This Row],[列1]]="", "", TEXT(作業日報兼直接人件費個別明細表1[[#This Row],[列1]],"aaaa"))</f>
        <v/>
      </c>
      <c r="C30" s="9"/>
      <c r="D30" s="49" t="s">
        <v>0</v>
      </c>
      <c r="E30" s="9"/>
      <c r="F30" s="11"/>
      <c r="G30" s="12" t="str">
        <f>IF(作業日報兼直接人件費個別明細表1[[#This Row],[列2]]="","",MIN(IF((作業日報兼直接人件費個別明細表1[[#This Row],[列4]]-作業日報兼直接人件費個別明細表1[[#This Row],[列2]]-作業日報兼直接人件費個別明細表1[[#This Row],[列5]])&gt;0,FLOOR((作業日報兼直接人件費個別明細表1[[#This Row],[列4]]-作業日報兼直接人件費個別明細表1[[#This Row],[列2]]-作業日報兼直接人件費個別明細表1[[#This Row],[列5]]),"0:30"),""),"8:00"))</f>
        <v/>
      </c>
      <c r="H30" s="22"/>
    </row>
    <row r="31" spans="1:9" ht="24" customHeight="1" x14ac:dyDescent="0.2">
      <c r="A31" s="49" t="s">
        <v>8</v>
      </c>
      <c r="B31"/>
      <c r="C31" s="50"/>
      <c r="D31" s="51"/>
      <c r="E31" s="51"/>
      <c r="F31" s="52"/>
      <c r="G31" s="61">
        <f>SUBTOTAL(109,作業日報兼直接人件費個別明細表1[列6])</f>
        <v>0</v>
      </c>
      <c r="H31" s="53"/>
      <c r="I31" s="54"/>
    </row>
  </sheetData>
  <sheetProtection formatCells="0" selectLockedCells="1"/>
  <mergeCells count="7">
    <mergeCell ref="A1:H1"/>
    <mergeCell ref="A6:H6"/>
    <mergeCell ref="A2:H2"/>
    <mergeCell ref="C7:E7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R14" sqref="R14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R7年5月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IF(作業日報兼直接人件費個別明細表2[[#This Row],[列1]]="", "", TEXT(作業日報兼直接人件費個別明細表2[[#This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IF(作業日報兼直接人件費個別明細表2[[#This Row],[列1]]="", "", TEXT(作業日報兼直接人件費個別明細表2[[#This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IF(作業日報兼直接人件費個別明細表2[[#This Row],[列1]]="", "", TEXT(作業日報兼直接人件費個別明細表2[[#This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IF(作業日報兼直接人件費個別明細表2[[#This Row],[列1]]="", "", TEXT(作業日報兼直接人件費個別明細表2[[#This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IF(作業日報兼直接人件費個別明細表2[[#This Row],[列1]]="", "", TEXT(作業日報兼直接人件費個別明細表2[[#This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IF(作業日報兼直接人件費個別明細表2[[#This Row],[列1]]="", "", TEXT(作業日報兼直接人件費個別明細表2[[#This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IF(作業日報兼直接人件費個別明細表2[[#This Row],[列1]]="", "", TEXT(作業日報兼直接人件費個別明細表2[[#This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IF(作業日報兼直接人件費個別明細表2[[#This Row],[列1]]="", "", TEXT(作業日報兼直接人件費個別明細表2[[#This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IF(作業日報兼直接人件費個別明細表2[[#This Row],[列1]]="", "", TEXT(作業日報兼直接人件費個別明細表2[[#This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IF(作業日報兼直接人件費個別明細表2[[#This Row],[列1]]="", "", TEXT(作業日報兼直接人件費個別明細表2[[#This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IF(作業日報兼直接人件費個別明細表2[[#This Row],[列1]]="", "", TEXT(作業日報兼直接人件費個別明細表2[[#This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IF(作業日報兼直接人件費個別明細表2[[#This Row],[列1]]="", "", TEXT(作業日報兼直接人件費個別明細表2[[#This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IF(作業日報兼直接人件費個別明細表2[[#This Row],[列1]]="", "", TEXT(作業日報兼直接人件費個別明細表2[[#This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IF(作業日報兼直接人件費個別明細表2[[#This Row],[列1]]="", "", TEXT(作業日報兼直接人件費個別明細表2[[#This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IF(作業日報兼直接人件費個別明細表2[[#This Row],[列1]]="", "", TEXT(作業日報兼直接人件費個別明細表2[[#This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IF(作業日報兼直接人件費個別明細表2[[#This Row],[列1]]="", "", TEXT(作業日報兼直接人件費個別明細表2[[#This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IF(作業日報兼直接人件費個別明細表2[[#This Row],[列1]]="", "", TEXT(作業日報兼直接人件費個別明細表2[[#This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IF(作業日報兼直接人件費個別明細表2[[#This Row],[列1]]="", "", TEXT(作業日報兼直接人件費個別明細表2[[#This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IF(作業日報兼直接人件費個別明細表2[[#This Row],[列1]]="", "", TEXT(作業日報兼直接人件費個別明細表2[[#This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IF(作業日報兼直接人件費個別明細表2[[#This Row],[列1]]="", "", TEXT(作業日報兼直接人件費個別明細表2[[#This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IF(作業日報兼直接人件費個別明細表2[[#This Row],[列1]]="", "", TEXT(作業日報兼直接人件費個別明細表2[[#This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IF(作業日報兼直接人件費個別明細表2[[#This Row],[列1]]="", "", TEXT(作業日報兼直接人件費個別明細表2[[#This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IF(作業日報兼直接人件費個別明細表2[[#This Row],[列1]]="", "", TEXT(作業日報兼直接人件費個別明細表2[[#This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IF(作業日報兼直接人件費個別明細表2[[#This Row],[列2]]="","",MIN(IF((作業日報兼直接人件費個別明細表2[[#This Row],[列4]]-作業日報兼直接人件費個別明細表2[[#This Row],[列2]]-作業日報兼直接人件費個別明細表2[[#This Row],[列5]])&gt;0,FLOOR((作業日報兼直接人件費個別明細表2[[#This Row],[列4]]-作業日報兼直接人件費個別明細表2[[#This Row],[列2]]-作業日報兼直接人件費個別明細表2[[#This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SUBTOTAL(109,作業日報兼直接人件費個別明細表2[列6])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A25 B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H37" sqref="H37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R7年6月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IF(作業日報兼直接人件費個別明細表3[[#This Row],[列1]]="", "", TEXT(作業日報兼直接人件費個別明細表3[[#This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IF(作業日報兼直接人件費個別明細表3[[#This Row],[列1]]="", "", TEXT(作業日報兼直接人件費個別明細表3[[#This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IF(作業日報兼直接人件費個別明細表3[[#This Row],[列1]]="", "", TEXT(作業日報兼直接人件費個別明細表3[[#This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IF(作業日報兼直接人件費個別明細表3[[#This Row],[列1]]="", "", TEXT(作業日報兼直接人件費個別明細表3[[#This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IF(作業日報兼直接人件費個別明細表3[[#This Row],[列1]]="", "", TEXT(作業日報兼直接人件費個別明細表3[[#This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IF(作業日報兼直接人件費個別明細表3[[#This Row],[列1]]="", "", TEXT(作業日報兼直接人件費個別明細表3[[#This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IF(作業日報兼直接人件費個別明細表3[[#This Row],[列1]]="", "", TEXT(作業日報兼直接人件費個別明細表3[[#This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IF(作業日報兼直接人件費個別明細表3[[#This Row],[列1]]="", "", TEXT(作業日報兼直接人件費個別明細表3[[#This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IF(作業日報兼直接人件費個別明細表3[[#This Row],[列1]]="", "", TEXT(作業日報兼直接人件費個別明細表3[[#This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IF(作業日報兼直接人件費個別明細表3[[#This Row],[列1]]="", "", TEXT(作業日報兼直接人件費個別明細表3[[#This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IF(作業日報兼直接人件費個別明細表3[[#This Row],[列1]]="", "", TEXT(作業日報兼直接人件費個別明細表3[[#This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IF(作業日報兼直接人件費個別明細表3[[#This Row],[列1]]="", "", TEXT(作業日報兼直接人件費個別明細表3[[#This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IF(作業日報兼直接人件費個別明細表3[[#This Row],[列1]]="", "", TEXT(作業日報兼直接人件費個別明細表3[[#This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IF(作業日報兼直接人件費個別明細表3[[#This Row],[列1]]="", "", TEXT(作業日報兼直接人件費個別明細表3[[#This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IF(作業日報兼直接人件費個別明細表3[[#This Row],[列1]]="", "", TEXT(作業日報兼直接人件費個別明細表3[[#This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IF(作業日報兼直接人件費個別明細表3[[#This Row],[列1]]="", "", TEXT(作業日報兼直接人件費個別明細表3[[#This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IF(作業日報兼直接人件費個別明細表3[[#This Row],[列1]]="", "", TEXT(作業日報兼直接人件費個別明細表3[[#This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IF(作業日報兼直接人件費個別明細表3[[#This Row],[列1]]="", "", TEXT(作業日報兼直接人件費個別明細表3[[#This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IF(作業日報兼直接人件費個別明細表3[[#This Row],[列1]]="", "", TEXT(作業日報兼直接人件費個別明細表3[[#This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IF(作業日報兼直接人件費個別明細表3[[#This Row],[列1]]="", "", TEXT(作業日報兼直接人件費個別明細表3[[#This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IF(作業日報兼直接人件費個別明細表3[[#This Row],[列1]]="", "", TEXT(作業日報兼直接人件費個別明細表3[[#This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IF(作業日報兼直接人件費個別明細表3[[#This Row],[列1]]="", "", TEXT(作業日報兼直接人件費個別明細表3[[#This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IF(作業日報兼直接人件費個別明細表3[[#This Row],[列1]]="", "", TEXT(作業日報兼直接人件費個別明細表3[[#This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IF(作業日報兼直接人件費個別明細表3[[#This Row],[列2]]="","",MIN(IF((作業日報兼直接人件費個別明細表3[[#This Row],[列4]]-作業日報兼直接人件費個別明細表3[[#This Row],[列2]]-作業日報兼直接人件費個別明細表3[[#This Row],[列5]])&gt;0,FLOOR((作業日報兼直接人件費個別明細表3[[#This Row],[列4]]-作業日報兼直接人件費個別明細表3[[#This Row],[列2]]-作業日報兼直接人件費個別明細表3[[#This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SUBTOTAL(109,作業日報兼直接人件費個別明細表3[列6])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4" sqref="B4:H4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R7年7月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IF(作業日報兼直接人件費個別明細表4[[#This Row],[列1]]="", "", TEXT(作業日報兼直接人件費個別明細表4[[#This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IF(作業日報兼直接人件費個別明細表4[[#This Row],[列1]]="", "", TEXT(作業日報兼直接人件費個別明細表4[[#This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IF(作業日報兼直接人件費個別明細表4[[#This Row],[列1]]="", "", TEXT(作業日報兼直接人件費個別明細表4[[#This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IF(作業日報兼直接人件費個別明細表4[[#This Row],[列1]]="", "", TEXT(作業日報兼直接人件費個別明細表4[[#This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IF(作業日報兼直接人件費個別明細表4[[#This Row],[列1]]="", "", TEXT(作業日報兼直接人件費個別明細表4[[#This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IF(作業日報兼直接人件費個別明細表4[[#This Row],[列1]]="", "", TEXT(作業日報兼直接人件費個別明細表4[[#This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IF(作業日報兼直接人件費個別明細表4[[#This Row],[列1]]="", "", TEXT(作業日報兼直接人件費個別明細表4[[#This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IF(作業日報兼直接人件費個別明細表4[[#This Row],[列1]]="", "", TEXT(作業日報兼直接人件費個別明細表4[[#This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IF(作業日報兼直接人件費個別明細表4[[#This Row],[列1]]="", "", TEXT(作業日報兼直接人件費個別明細表4[[#This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IF(作業日報兼直接人件費個別明細表4[[#This Row],[列1]]="", "", TEXT(作業日報兼直接人件費個別明細表4[[#This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IF(作業日報兼直接人件費個別明細表4[[#This Row],[列1]]="", "", TEXT(作業日報兼直接人件費個別明細表4[[#This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IF(作業日報兼直接人件費個別明細表4[[#This Row],[列1]]="", "", TEXT(作業日報兼直接人件費個別明細表4[[#This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IF(作業日報兼直接人件費個別明細表4[[#This Row],[列1]]="", "", TEXT(作業日報兼直接人件費個別明細表4[[#This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IF(作業日報兼直接人件費個別明細表4[[#This Row],[列1]]="", "", TEXT(作業日報兼直接人件費個別明細表4[[#This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IF(作業日報兼直接人件費個別明細表4[[#This Row],[列1]]="", "", TEXT(作業日報兼直接人件費個別明細表4[[#This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IF(作業日報兼直接人件費個別明細表4[[#This Row],[列1]]="", "", TEXT(作業日報兼直接人件費個別明細表4[[#This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IF(作業日報兼直接人件費個別明細表4[[#This Row],[列1]]="", "", TEXT(作業日報兼直接人件費個別明細表4[[#This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IF(作業日報兼直接人件費個別明細表4[[#This Row],[列1]]="", "", TEXT(作業日報兼直接人件費個別明細表4[[#This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IF(作業日報兼直接人件費個別明細表4[[#This Row],[列1]]="", "", TEXT(作業日報兼直接人件費個別明細表4[[#This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IF(作業日報兼直接人件費個別明細表4[[#This Row],[列1]]="", "", TEXT(作業日報兼直接人件費個別明細表4[[#This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IF(作業日報兼直接人件費個別明細表4[[#This Row],[列1]]="", "", TEXT(作業日報兼直接人件費個別明細表4[[#This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IF(作業日報兼直接人件費個別明細表4[[#This Row],[列1]]="", "", TEXT(作業日報兼直接人件費個別明細表4[[#This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IF(作業日報兼直接人件費個別明細表4[[#This Row],[列1]]="", "", TEXT(作業日報兼直接人件費個別明細表4[[#This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IF(作業日報兼直接人件費個別明細表4[[#This Row],[列2]]="","",MIN(IF((作業日報兼直接人件費個別明細表4[[#This Row],[列4]]-作業日報兼直接人件費個別明細表4[[#This Row],[列2]]-作業日報兼直接人件費個別明細表4[[#This Row],[列5]])&gt;0,FLOOR((作業日報兼直接人件費個別明細表4[[#This Row],[列4]]-作業日報兼直接人件費個別明細表4[[#This Row],[列2]]-作業日報兼直接人件費個別明細表4[[#This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SUBTOTAL(109,作業日報兼直接人件費個別明細表4[列6])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8" sqref="B8:B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R7年8月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IF(作業日報兼直接人件費個別明細表5[[#This Row],[列1]]="", "", TEXT(作業日報兼直接人件費個別明細表5[[#This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IF(作業日報兼直接人件費個別明細表5[[#This Row],[列1]]="", "", TEXT(作業日報兼直接人件費個別明細表5[[#This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IF(作業日報兼直接人件費個別明細表5[[#This Row],[列1]]="", "", TEXT(作業日報兼直接人件費個別明細表5[[#This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IF(作業日報兼直接人件費個別明細表5[[#This Row],[列1]]="", "", TEXT(作業日報兼直接人件費個別明細表5[[#This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IF(作業日報兼直接人件費個別明細表5[[#This Row],[列1]]="", "", TEXT(作業日報兼直接人件費個別明細表5[[#This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IF(作業日報兼直接人件費個別明細表5[[#This Row],[列1]]="", "", TEXT(作業日報兼直接人件費個別明細表5[[#This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IF(作業日報兼直接人件費個別明細表5[[#This Row],[列1]]="", "", TEXT(作業日報兼直接人件費個別明細表5[[#This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IF(作業日報兼直接人件費個別明細表5[[#This Row],[列1]]="", "", TEXT(作業日報兼直接人件費個別明細表5[[#This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IF(作業日報兼直接人件費個別明細表5[[#This Row],[列1]]="", "", TEXT(作業日報兼直接人件費個別明細表5[[#This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IF(作業日報兼直接人件費個別明細表5[[#This Row],[列1]]="", "", TEXT(作業日報兼直接人件費個別明細表5[[#This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IF(作業日報兼直接人件費個別明細表5[[#This Row],[列1]]="", "", TEXT(作業日報兼直接人件費個別明細表5[[#This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IF(作業日報兼直接人件費個別明細表5[[#This Row],[列1]]="", "", TEXT(作業日報兼直接人件費個別明細表5[[#This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IF(作業日報兼直接人件費個別明細表5[[#This Row],[列1]]="", "", TEXT(作業日報兼直接人件費個別明細表5[[#This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IF(作業日報兼直接人件費個別明細表5[[#This Row],[列1]]="", "", TEXT(作業日報兼直接人件費個別明細表5[[#This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IF(作業日報兼直接人件費個別明細表5[[#This Row],[列1]]="", "", TEXT(作業日報兼直接人件費個別明細表5[[#This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IF(作業日報兼直接人件費個別明細表5[[#This Row],[列1]]="", "", TEXT(作業日報兼直接人件費個別明細表5[[#This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IF(作業日報兼直接人件費個別明細表5[[#This Row],[列1]]="", "", TEXT(作業日報兼直接人件費個別明細表5[[#This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IF(作業日報兼直接人件費個別明細表5[[#This Row],[列1]]="", "", TEXT(作業日報兼直接人件費個別明細表5[[#This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IF(作業日報兼直接人件費個別明細表5[[#This Row],[列1]]="", "", TEXT(作業日報兼直接人件費個別明細表5[[#This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IF(作業日報兼直接人件費個別明細表5[[#This Row],[列1]]="", "", TEXT(作業日報兼直接人件費個別明細表5[[#This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IF(作業日報兼直接人件費個別明細表5[[#This Row],[列1]]="", "", TEXT(作業日報兼直接人件費個別明細表5[[#This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IF(作業日報兼直接人件費個別明細表5[[#This Row],[列1]]="", "", TEXT(作業日報兼直接人件費個別明細表5[[#This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IF(作業日報兼直接人件費個別明細表5[[#This Row],[列1]]="", "", TEXT(作業日報兼直接人件費個別明細表5[[#This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IF(作業日報兼直接人件費個別明細表5[[#This Row],[列2]]="","",MIN(IF((作業日報兼直接人件費個別明細表5[[#This Row],[列4]]-作業日報兼直接人件費個別明細表5[[#This Row],[列2]]-作業日報兼直接人件費個別明細表5[[#This Row],[列5]])&gt;0,FLOOR((作業日報兼直接人件費個別明細表5[[#This Row],[列4]]-作業日報兼直接人件費個別明細表5[[#This Row],[列2]]-作業日報兼直接人件費個別明細表5[[#This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SUBTOTAL(109,作業日報兼直接人件費個別明細表5[列6])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alfAlpha" allowBlank="1" showInputMessage="1" showErrorMessage="1" sqref="E8:G30 A8:C30"/>
    <dataValidation imeMode="hiragana" allowBlank="1" showInputMessage="1" showErrorMessage="1" sqref="H8:H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I31"/>
  <sheetViews>
    <sheetView zoomScale="70" zoomScaleNormal="70" workbookViewId="0">
      <selection activeCell="B8" sqref="B8:B30"/>
    </sheetView>
  </sheetViews>
  <sheetFormatPr defaultColWidth="11.33203125" defaultRowHeight="20.100000000000001" customHeight="1" x14ac:dyDescent="0.2"/>
  <cols>
    <col min="1" max="1" width="11.109375" style="4" customWidth="1"/>
    <col min="2" max="2" width="5.6640625" style="4" bestFit="1" customWidth="1"/>
    <col min="3" max="3" width="8.33203125" style="6" customWidth="1"/>
    <col min="4" max="4" width="2.77734375" style="7" customWidth="1"/>
    <col min="5" max="5" width="8.33203125" style="6" customWidth="1"/>
    <col min="6" max="7" width="11.33203125" style="4" customWidth="1"/>
    <col min="8" max="8" width="33.33203125" style="8" customWidth="1"/>
    <col min="9" max="16384" width="11.33203125" style="4"/>
  </cols>
  <sheetData>
    <row r="1" spans="1:8" ht="18" customHeight="1" x14ac:dyDescent="0.2">
      <c r="A1" s="86" t="s">
        <v>33</v>
      </c>
      <c r="B1" s="86"/>
      <c r="C1" s="86"/>
      <c r="D1" s="86"/>
      <c r="E1" s="86"/>
      <c r="F1" s="86"/>
      <c r="G1" s="86"/>
      <c r="H1" s="86"/>
    </row>
    <row r="2" spans="1:8" ht="24" customHeight="1" x14ac:dyDescent="0.2">
      <c r="A2" s="87" t="s">
        <v>25</v>
      </c>
      <c r="B2" s="88"/>
      <c r="C2" s="88"/>
      <c r="D2" s="88"/>
      <c r="E2" s="88"/>
      <c r="F2" s="88"/>
      <c r="G2" s="88"/>
      <c r="H2" s="88"/>
    </row>
    <row r="3" spans="1:8" ht="24" customHeight="1" x14ac:dyDescent="0.2">
      <c r="A3" s="23" t="s">
        <v>10</v>
      </c>
      <c r="B3" s="91" t="str">
        <f ca="1">MID(CELL("filename",$A$3),FIND("]",CELL("filename",$A$3))+1,31)</f>
        <v>R7年9月</v>
      </c>
      <c r="C3" s="92"/>
      <c r="D3" s="92"/>
      <c r="E3" s="92"/>
      <c r="F3" s="92"/>
      <c r="G3" s="92"/>
      <c r="H3" s="93"/>
    </row>
    <row r="4" spans="1:8" ht="24" customHeight="1" x14ac:dyDescent="0.2">
      <c r="A4" s="23" t="s">
        <v>13</v>
      </c>
      <c r="B4" s="94" t="str">
        <f>IF(算定表!B4="","",算定表!B4)</f>
        <v/>
      </c>
      <c r="C4" s="95"/>
      <c r="D4" s="95"/>
      <c r="E4" s="95"/>
      <c r="F4" s="95"/>
      <c r="G4" s="95"/>
      <c r="H4" s="96"/>
    </row>
    <row r="5" spans="1:8" ht="24" customHeight="1" x14ac:dyDescent="0.2">
      <c r="A5" s="23" t="s">
        <v>12</v>
      </c>
      <c r="B5" s="94" t="str">
        <f>IF(算定表!B5="","",算定表!B5)</f>
        <v/>
      </c>
      <c r="C5" s="95"/>
      <c r="D5" s="95"/>
      <c r="E5" s="95"/>
      <c r="F5" s="95"/>
      <c r="G5" s="95"/>
      <c r="H5" s="96"/>
    </row>
    <row r="6" spans="1:8" ht="18" customHeight="1" x14ac:dyDescent="0.2">
      <c r="A6" s="89" t="s">
        <v>27</v>
      </c>
      <c r="B6" s="90"/>
      <c r="C6" s="90"/>
      <c r="D6" s="90"/>
      <c r="E6" s="90"/>
      <c r="F6" s="90"/>
      <c r="G6" s="90"/>
      <c r="H6" s="90"/>
    </row>
    <row r="7" spans="1:8" s="5" customFormat="1" ht="24" customHeight="1" x14ac:dyDescent="0.2">
      <c r="A7" s="19" t="s">
        <v>11</v>
      </c>
      <c r="B7" s="68" t="s">
        <v>52</v>
      </c>
      <c r="C7" s="85" t="s">
        <v>17</v>
      </c>
      <c r="D7" s="85"/>
      <c r="E7" s="85"/>
      <c r="F7" s="21" t="s">
        <v>14</v>
      </c>
      <c r="G7" s="19" t="s">
        <v>16</v>
      </c>
      <c r="H7" s="58" t="s">
        <v>1</v>
      </c>
    </row>
    <row r="8" spans="1:8" ht="24" customHeight="1" x14ac:dyDescent="0.2">
      <c r="A8" s="62"/>
      <c r="B8" s="62" t="str">
        <f>IF(作業日報兼直接人件費個別明細表6[[#This Row],[列1]]="", "", TEXT(作業日報兼直接人件費個別明細表6[[#This Row],[列1]],"aaaa"))</f>
        <v/>
      </c>
      <c r="C8" s="9"/>
      <c r="D8" s="10" t="s">
        <v>0</v>
      </c>
      <c r="E8" s="9"/>
      <c r="F8" s="11"/>
      <c r="G8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8" s="22"/>
    </row>
    <row r="9" spans="1:8" ht="24" customHeight="1" x14ac:dyDescent="0.2">
      <c r="A9" s="62"/>
      <c r="B9" s="62" t="str">
        <f>IF(作業日報兼直接人件費個別明細表6[[#This Row],[列1]]="", "", TEXT(作業日報兼直接人件費個別明細表6[[#This Row],[列1]],"aaaa"))</f>
        <v/>
      </c>
      <c r="C9" s="9"/>
      <c r="D9" s="10" t="s">
        <v>0</v>
      </c>
      <c r="E9" s="9"/>
      <c r="F9" s="11"/>
      <c r="G9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9" s="22"/>
    </row>
    <row r="10" spans="1:8" ht="24" customHeight="1" x14ac:dyDescent="0.2">
      <c r="A10" s="62"/>
      <c r="B10" s="62" t="str">
        <f>IF(作業日報兼直接人件費個別明細表6[[#This Row],[列1]]="", "", TEXT(作業日報兼直接人件費個別明細表6[[#This Row],[列1]],"aaaa"))</f>
        <v/>
      </c>
      <c r="C10" s="9"/>
      <c r="D10" s="10" t="s">
        <v>0</v>
      </c>
      <c r="E10" s="9"/>
      <c r="F10" s="11"/>
      <c r="G10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0" s="22"/>
    </row>
    <row r="11" spans="1:8" ht="24" customHeight="1" x14ac:dyDescent="0.2">
      <c r="A11" s="62"/>
      <c r="B11" s="62" t="str">
        <f>IF(作業日報兼直接人件費個別明細表6[[#This Row],[列1]]="", "", TEXT(作業日報兼直接人件費個別明細表6[[#This Row],[列1]],"aaaa"))</f>
        <v/>
      </c>
      <c r="C11" s="9"/>
      <c r="D11" s="10" t="s">
        <v>0</v>
      </c>
      <c r="E11" s="9"/>
      <c r="F11" s="11"/>
      <c r="G11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1" s="22"/>
    </row>
    <row r="12" spans="1:8" ht="24" customHeight="1" x14ac:dyDescent="0.2">
      <c r="A12" s="62"/>
      <c r="B12" s="62" t="str">
        <f>IF(作業日報兼直接人件費個別明細表6[[#This Row],[列1]]="", "", TEXT(作業日報兼直接人件費個別明細表6[[#This Row],[列1]],"aaaa"))</f>
        <v/>
      </c>
      <c r="C12" s="9"/>
      <c r="D12" s="10" t="s">
        <v>0</v>
      </c>
      <c r="E12" s="9"/>
      <c r="F12" s="11"/>
      <c r="G12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2" s="22"/>
    </row>
    <row r="13" spans="1:8" ht="24" customHeight="1" x14ac:dyDescent="0.2">
      <c r="A13" s="62"/>
      <c r="B13" s="62" t="str">
        <f>IF(作業日報兼直接人件費個別明細表6[[#This Row],[列1]]="", "", TEXT(作業日報兼直接人件費個別明細表6[[#This Row],[列1]],"aaaa"))</f>
        <v/>
      </c>
      <c r="C13" s="9"/>
      <c r="D13" s="10" t="s">
        <v>0</v>
      </c>
      <c r="E13" s="9"/>
      <c r="F13" s="11"/>
      <c r="G13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3" s="22"/>
    </row>
    <row r="14" spans="1:8" ht="24" customHeight="1" x14ac:dyDescent="0.2">
      <c r="A14" s="62"/>
      <c r="B14" s="62" t="str">
        <f>IF(作業日報兼直接人件費個別明細表6[[#This Row],[列1]]="", "", TEXT(作業日報兼直接人件費個別明細表6[[#This Row],[列1]],"aaaa"))</f>
        <v/>
      </c>
      <c r="C14" s="9"/>
      <c r="D14" s="10" t="s">
        <v>0</v>
      </c>
      <c r="E14" s="9"/>
      <c r="F14" s="11"/>
      <c r="G14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4" s="22"/>
    </row>
    <row r="15" spans="1:8" ht="24" customHeight="1" x14ac:dyDescent="0.2">
      <c r="A15" s="62"/>
      <c r="B15" s="62" t="str">
        <f>IF(作業日報兼直接人件費個別明細表6[[#This Row],[列1]]="", "", TEXT(作業日報兼直接人件費個別明細表6[[#This Row],[列1]],"aaaa"))</f>
        <v/>
      </c>
      <c r="C15" s="9"/>
      <c r="D15" s="10" t="s">
        <v>0</v>
      </c>
      <c r="E15" s="9"/>
      <c r="F15" s="11"/>
      <c r="G15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5" s="22"/>
    </row>
    <row r="16" spans="1:8" ht="24" customHeight="1" x14ac:dyDescent="0.2">
      <c r="A16" s="62"/>
      <c r="B16" s="62" t="str">
        <f>IF(作業日報兼直接人件費個別明細表6[[#This Row],[列1]]="", "", TEXT(作業日報兼直接人件費個別明細表6[[#This Row],[列1]],"aaaa"))</f>
        <v/>
      </c>
      <c r="C16" s="9"/>
      <c r="D16" s="10" t="s">
        <v>0</v>
      </c>
      <c r="E16" s="9"/>
      <c r="F16" s="11"/>
      <c r="G16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6" s="22"/>
    </row>
    <row r="17" spans="1:9" ht="24" customHeight="1" x14ac:dyDescent="0.2">
      <c r="A17" s="62"/>
      <c r="B17" s="62" t="str">
        <f>IF(作業日報兼直接人件費個別明細表6[[#This Row],[列1]]="", "", TEXT(作業日報兼直接人件費個別明細表6[[#This Row],[列1]],"aaaa"))</f>
        <v/>
      </c>
      <c r="C17" s="9"/>
      <c r="D17" s="10" t="s">
        <v>0</v>
      </c>
      <c r="E17" s="9"/>
      <c r="F17" s="11"/>
      <c r="G17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7" s="22"/>
    </row>
    <row r="18" spans="1:9" ht="24" customHeight="1" x14ac:dyDescent="0.2">
      <c r="A18" s="62"/>
      <c r="B18" s="62" t="str">
        <f>IF(作業日報兼直接人件費個別明細表6[[#This Row],[列1]]="", "", TEXT(作業日報兼直接人件費個別明細表6[[#This Row],[列1]],"aaaa"))</f>
        <v/>
      </c>
      <c r="C18" s="9"/>
      <c r="D18" s="10" t="s">
        <v>0</v>
      </c>
      <c r="E18" s="9"/>
      <c r="F18" s="11"/>
      <c r="G18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8" s="22"/>
    </row>
    <row r="19" spans="1:9" ht="24" customHeight="1" x14ac:dyDescent="0.2">
      <c r="A19" s="62"/>
      <c r="B19" s="62" t="str">
        <f>IF(作業日報兼直接人件費個別明細表6[[#This Row],[列1]]="", "", TEXT(作業日報兼直接人件費個別明細表6[[#This Row],[列1]],"aaaa"))</f>
        <v/>
      </c>
      <c r="C19" s="9"/>
      <c r="D19" s="10" t="s">
        <v>0</v>
      </c>
      <c r="E19" s="9"/>
      <c r="F19" s="11"/>
      <c r="G19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19" s="22"/>
    </row>
    <row r="20" spans="1:9" ht="24" customHeight="1" x14ac:dyDescent="0.2">
      <c r="A20" s="62"/>
      <c r="B20" s="62" t="str">
        <f>IF(作業日報兼直接人件費個別明細表6[[#This Row],[列1]]="", "", TEXT(作業日報兼直接人件費個別明細表6[[#This Row],[列1]],"aaaa"))</f>
        <v/>
      </c>
      <c r="C20" s="9"/>
      <c r="D20" s="10" t="s">
        <v>0</v>
      </c>
      <c r="E20" s="9"/>
      <c r="F20" s="11"/>
      <c r="G20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0" s="22"/>
    </row>
    <row r="21" spans="1:9" ht="24" customHeight="1" x14ac:dyDescent="0.2">
      <c r="A21" s="62"/>
      <c r="B21" s="62" t="str">
        <f>IF(作業日報兼直接人件費個別明細表6[[#This Row],[列1]]="", "", TEXT(作業日報兼直接人件費個別明細表6[[#This Row],[列1]],"aaaa"))</f>
        <v/>
      </c>
      <c r="C21" s="9"/>
      <c r="D21" s="10" t="s">
        <v>0</v>
      </c>
      <c r="E21" s="9"/>
      <c r="F21" s="11"/>
      <c r="G21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1" s="22"/>
    </row>
    <row r="22" spans="1:9" ht="24" customHeight="1" x14ac:dyDescent="0.2">
      <c r="A22" s="62"/>
      <c r="B22" s="62" t="str">
        <f>IF(作業日報兼直接人件費個別明細表6[[#This Row],[列1]]="", "", TEXT(作業日報兼直接人件費個別明細表6[[#This Row],[列1]],"aaaa"))</f>
        <v/>
      </c>
      <c r="C22" s="9"/>
      <c r="D22" s="10" t="s">
        <v>0</v>
      </c>
      <c r="E22" s="9"/>
      <c r="F22" s="11"/>
      <c r="G22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2" s="22"/>
    </row>
    <row r="23" spans="1:9" ht="24" customHeight="1" x14ac:dyDescent="0.2">
      <c r="A23" s="62"/>
      <c r="B23" s="62" t="str">
        <f>IF(作業日報兼直接人件費個別明細表6[[#This Row],[列1]]="", "", TEXT(作業日報兼直接人件費個別明細表6[[#This Row],[列1]],"aaaa"))</f>
        <v/>
      </c>
      <c r="C23" s="9"/>
      <c r="D23" s="10" t="s">
        <v>0</v>
      </c>
      <c r="E23" s="9"/>
      <c r="F23" s="11"/>
      <c r="G23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3" s="22"/>
    </row>
    <row r="24" spans="1:9" ht="24" customHeight="1" x14ac:dyDescent="0.2">
      <c r="A24" s="62"/>
      <c r="B24" s="62" t="str">
        <f>IF(作業日報兼直接人件費個別明細表6[[#This Row],[列1]]="", "", TEXT(作業日報兼直接人件費個別明細表6[[#This Row],[列1]],"aaaa"))</f>
        <v/>
      </c>
      <c r="C24" s="9"/>
      <c r="D24" s="10" t="s">
        <v>0</v>
      </c>
      <c r="E24" s="9"/>
      <c r="F24" s="11"/>
      <c r="G24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4" s="22"/>
    </row>
    <row r="25" spans="1:9" ht="24" customHeight="1" x14ac:dyDescent="0.2">
      <c r="A25" s="62"/>
      <c r="B25" s="62" t="str">
        <f>IF(作業日報兼直接人件費個別明細表6[[#This Row],[列1]]="", "", TEXT(作業日報兼直接人件費個別明細表6[[#This Row],[列1]],"aaaa"))</f>
        <v/>
      </c>
      <c r="C25" s="9"/>
      <c r="D25" s="10" t="s">
        <v>0</v>
      </c>
      <c r="E25" s="9"/>
      <c r="F25" s="11"/>
      <c r="G25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5" s="22"/>
    </row>
    <row r="26" spans="1:9" ht="24" customHeight="1" x14ac:dyDescent="0.2">
      <c r="A26" s="62"/>
      <c r="B26" s="62" t="str">
        <f>IF(作業日報兼直接人件費個別明細表6[[#This Row],[列1]]="", "", TEXT(作業日報兼直接人件費個別明細表6[[#This Row],[列1]],"aaaa"))</f>
        <v/>
      </c>
      <c r="C26" s="9"/>
      <c r="D26" s="10" t="s">
        <v>0</v>
      </c>
      <c r="E26" s="9"/>
      <c r="F26" s="11"/>
      <c r="G26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6" s="22"/>
    </row>
    <row r="27" spans="1:9" ht="24" customHeight="1" x14ac:dyDescent="0.2">
      <c r="A27" s="62"/>
      <c r="B27" s="62" t="str">
        <f>IF(作業日報兼直接人件費個別明細表6[[#This Row],[列1]]="", "", TEXT(作業日報兼直接人件費個別明細表6[[#This Row],[列1]],"aaaa"))</f>
        <v/>
      </c>
      <c r="C27" s="9"/>
      <c r="D27" s="10" t="s">
        <v>0</v>
      </c>
      <c r="E27" s="9"/>
      <c r="F27" s="11"/>
      <c r="G27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7" s="22"/>
    </row>
    <row r="28" spans="1:9" ht="24" customHeight="1" x14ac:dyDescent="0.2">
      <c r="A28" s="62"/>
      <c r="B28" s="62" t="str">
        <f>IF(作業日報兼直接人件費個別明細表6[[#This Row],[列1]]="", "", TEXT(作業日報兼直接人件費個別明細表6[[#This Row],[列1]],"aaaa"))</f>
        <v/>
      </c>
      <c r="C28" s="9"/>
      <c r="D28" s="10" t="s">
        <v>0</v>
      </c>
      <c r="E28" s="9"/>
      <c r="F28" s="11"/>
      <c r="G28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8" s="22"/>
    </row>
    <row r="29" spans="1:9" ht="24" customHeight="1" x14ac:dyDescent="0.2">
      <c r="A29" s="62"/>
      <c r="B29" s="62" t="str">
        <f>IF(作業日報兼直接人件費個別明細表6[[#This Row],[列1]]="", "", TEXT(作業日報兼直接人件費個別明細表6[[#This Row],[列1]],"aaaa"))</f>
        <v/>
      </c>
      <c r="C29" s="9"/>
      <c r="D29" s="10" t="s">
        <v>0</v>
      </c>
      <c r="E29" s="9"/>
      <c r="F29" s="11"/>
      <c r="G29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29" s="22"/>
    </row>
    <row r="30" spans="1:9" ht="24" customHeight="1" x14ac:dyDescent="0.2">
      <c r="A30" s="62"/>
      <c r="B30" s="62" t="str">
        <f>IF(作業日報兼直接人件費個別明細表6[[#This Row],[列1]]="", "", TEXT(作業日報兼直接人件費個別明細表6[[#This Row],[列1]],"aaaa"))</f>
        <v/>
      </c>
      <c r="C30" s="9"/>
      <c r="D30" s="10" t="s">
        <v>0</v>
      </c>
      <c r="E30" s="9"/>
      <c r="F30" s="11"/>
      <c r="G30" s="12" t="str">
        <f>IF(作業日報兼直接人件費個別明細表6[[#This Row],[列2]]="","",MIN(IF((作業日報兼直接人件費個別明細表6[[#This Row],[列4]]-作業日報兼直接人件費個別明細表6[[#This Row],[列2]]-作業日報兼直接人件費個別明細表6[[#This Row],[列5]])&gt;0,FLOOR((作業日報兼直接人件費個別明細表6[[#This Row],[列4]]-作業日報兼直接人件費個別明細表6[[#This Row],[列2]]-作業日報兼直接人件費個別明細表6[[#This Row],[列5]]),"0:30"),""),"8:00"))</f>
        <v/>
      </c>
      <c r="H30" s="22"/>
    </row>
    <row r="31" spans="1:9" ht="24" customHeight="1" x14ac:dyDescent="0.2">
      <c r="A31" s="14" t="s">
        <v>8</v>
      </c>
      <c r="B31" s="14"/>
      <c r="C31" s="15"/>
      <c r="D31" s="16"/>
      <c r="E31" s="17"/>
      <c r="F31" s="18"/>
      <c r="G31" s="61">
        <f>SUBTOTAL(109,作業日報兼直接人件費個別明細表6[列6])</f>
        <v>0</v>
      </c>
      <c r="H31" s="13"/>
      <c r="I31" s="24"/>
    </row>
  </sheetData>
  <sheetProtection formatCells="0" selectLockedCells="1"/>
  <mergeCells count="7">
    <mergeCell ref="A6:H6"/>
    <mergeCell ref="C7:E7"/>
    <mergeCell ref="A1:H1"/>
    <mergeCell ref="A2:H2"/>
    <mergeCell ref="B3:H3"/>
    <mergeCell ref="B4:H4"/>
    <mergeCell ref="B5:H5"/>
  </mergeCells>
  <phoneticPr fontId="2"/>
  <dataValidations count="2">
    <dataValidation imeMode="hiragana" allowBlank="1" showInputMessage="1" showErrorMessage="1" sqref="H8:H30"/>
    <dataValidation imeMode="halfAlpha" allowBlank="1" showInputMessage="1" showErrorMessage="1" sqref="E8:G30 A8:C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算定表</vt:lpstr>
      <vt:lpstr>【記入例】算定表</vt:lpstr>
      <vt:lpstr>【記入例】個別明細表</vt:lpstr>
      <vt:lpstr>R7年4月</vt:lpstr>
      <vt:lpstr>R7年5月</vt:lpstr>
      <vt:lpstr>R7年6月</vt:lpstr>
      <vt:lpstr>R7年7月</vt:lpstr>
      <vt:lpstr>R7年8月</vt:lpstr>
      <vt:lpstr>R7年9月</vt:lpstr>
      <vt:lpstr>R7年10月</vt:lpstr>
      <vt:lpstr>R7年11月</vt:lpstr>
      <vt:lpstr>R7年12月</vt:lpstr>
      <vt:lpstr>R8年1月</vt:lpstr>
      <vt:lpstr>R8年2月</vt:lpstr>
      <vt:lpstr>R8年3月</vt:lpstr>
      <vt:lpstr>R8年4月</vt:lpstr>
      <vt:lpstr>R8年5月</vt:lpstr>
      <vt:lpstr>R8年6月</vt:lpstr>
      <vt:lpstr>R8年7月</vt:lpstr>
      <vt:lpstr>R8年8月</vt:lpstr>
      <vt:lpstr>R8年9月</vt:lpstr>
      <vt:lpstr>R8年10月</vt:lpstr>
      <vt:lpstr>【記入例】個別明細表!Print_Area</vt:lpstr>
      <vt:lpstr>'R7年10月'!Print_Area</vt:lpstr>
      <vt:lpstr>'R7年11月'!Print_Area</vt:lpstr>
      <vt:lpstr>'R7年12月'!Print_Area</vt:lpstr>
      <vt:lpstr>'R7年4月'!Print_Area</vt:lpstr>
      <vt:lpstr>'R7年5月'!Print_Area</vt:lpstr>
      <vt:lpstr>'R7年6月'!Print_Area</vt:lpstr>
      <vt:lpstr>'R7年7月'!Print_Area</vt:lpstr>
      <vt:lpstr>'R7年8月'!Print_Area</vt:lpstr>
      <vt:lpstr>'R7年9月'!Print_Area</vt:lpstr>
      <vt:lpstr>'R8年10月'!Print_Area</vt:lpstr>
      <vt:lpstr>'R8年1月'!Print_Area</vt:lpstr>
      <vt:lpstr>'R8年2月'!Print_Area</vt:lpstr>
      <vt:lpstr>'R8年3月'!Print_Area</vt:lpstr>
      <vt:lpstr>'R8年4月'!Print_Area</vt:lpstr>
      <vt:lpstr>'R8年5月'!Print_Area</vt:lpstr>
      <vt:lpstr>'R8年6月'!Print_Area</vt:lpstr>
      <vt:lpstr>'R8年7月'!Print_Area</vt:lpstr>
      <vt:lpstr>'R8年8月'!Print_Area</vt:lpstr>
      <vt:lpstr>'R8年9月'!Print_Area</vt:lpstr>
      <vt:lpstr>算定表!Print_Area</vt:lpstr>
      <vt:lpstr>算定表!Print_Titles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2012-08-04T05:34:37Z</dcterms:created>
  <dcterms:modified xsi:type="dcterms:W3CDTF">2025-05-19T06:37:28Z</dcterms:modified>
</cp:coreProperties>
</file>