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comments2.xml" ContentType="application/vnd.openxmlformats-officedocument.spreadsheetml.comments+xml"/>
  <Override PartName="/xl/drawings/drawing3.xml" ContentType="application/vnd.openxmlformats-officedocument.drawing+xml"/>
  <Override PartName="/xl/tables/table5.xml" ContentType="application/vnd.openxmlformats-officedocument.spreadsheetml.table+xml"/>
  <Override PartName="/xl/comments3.xml" ContentType="application/vnd.openxmlformats-officedocument.spreadsheetml.comments+xml"/>
  <Override PartName="/xl/drawings/drawing4.xml" ContentType="application/vnd.openxmlformats-officedocument.drawing+xml"/>
  <Override PartName="/xl/tables/table6.xml" ContentType="application/vnd.openxmlformats-officedocument.spreadsheetml.table+xml"/>
  <Override PartName="/xl/comments4.xml" ContentType="application/vnd.openxmlformats-officedocument.spreadsheetml.comments+xml"/>
  <Override PartName="/xl/drawings/drawing5.xml" ContentType="application/vnd.openxmlformats-officedocument.drawing+xml"/>
  <Override PartName="/xl/tables/table7.xml" ContentType="application/vnd.openxmlformats-officedocument.spreadsheetml.table+xml"/>
  <Override PartName="/xl/comments5.xml" ContentType="application/vnd.openxmlformats-officedocument.spreadsheetml.comments+xml"/>
  <Override PartName="/xl/drawings/drawing6.xml" ContentType="application/vnd.openxmlformats-officedocument.drawing+xml"/>
  <Override PartName="/xl/tables/table8.xml" ContentType="application/vnd.openxmlformats-officedocument.spreadsheetml.table+xml"/>
  <Override PartName="/xl/comments6.xml" ContentType="application/vnd.openxmlformats-officedocument.spreadsheetml.comments+xml"/>
  <Override PartName="/xl/drawings/drawing7.xml" ContentType="application/vnd.openxmlformats-officedocument.drawing+xml"/>
  <Override PartName="/xl/tables/table9.xml" ContentType="application/vnd.openxmlformats-officedocument.spreadsheetml.table+xml"/>
  <Override PartName="/xl/comments7.xml" ContentType="application/vnd.openxmlformats-officedocument.spreadsheetml.comments+xml"/>
  <Override PartName="/xl/drawings/drawing8.xml" ContentType="application/vnd.openxmlformats-officedocument.drawing+xml"/>
  <Override PartName="/xl/tables/table10.xml" ContentType="application/vnd.openxmlformats-officedocument.spreadsheetml.table+xml"/>
  <Override PartName="/xl/comments8.xml" ContentType="application/vnd.openxmlformats-officedocument.spreadsheetml.comments+xml"/>
  <Override PartName="/xl/drawings/drawing9.xml" ContentType="application/vnd.openxmlformats-officedocument.drawing+xml"/>
  <Override PartName="/xl/tables/table11.xml" ContentType="application/vnd.openxmlformats-officedocument.spreadsheetml.table+xml"/>
  <Override PartName="/xl/comments9.xml" ContentType="application/vnd.openxmlformats-officedocument.spreadsheetml.comments+xml"/>
  <Override PartName="/xl/drawings/drawing10.xml" ContentType="application/vnd.openxmlformats-officedocument.drawing+xml"/>
  <Override PartName="/xl/tables/table12.xml" ContentType="application/vnd.openxmlformats-officedocument.spreadsheetml.table+xml"/>
  <Override PartName="/xl/comments10.xml" ContentType="application/vnd.openxmlformats-officedocument.spreadsheetml.comments+xml"/>
  <Override PartName="/xl/drawings/drawing11.xml" ContentType="application/vnd.openxmlformats-officedocument.drawing+xml"/>
  <Override PartName="/xl/tables/table13.xml" ContentType="application/vnd.openxmlformats-officedocument.spreadsheetml.table+xml"/>
  <Override PartName="/xl/comments11.xml" ContentType="application/vnd.openxmlformats-officedocument.spreadsheetml.comments+xml"/>
  <Override PartName="/xl/drawings/drawing12.xml" ContentType="application/vnd.openxmlformats-officedocument.drawing+xml"/>
  <Override PartName="/xl/tables/table14.xml" ContentType="application/vnd.openxmlformats-officedocument.spreadsheetml.table+xml"/>
  <Override PartName="/xl/comments12.xml" ContentType="application/vnd.openxmlformats-officedocument.spreadsheetml.comments+xml"/>
  <Override PartName="/xl/drawings/drawing13.xml" ContentType="application/vnd.openxmlformats-officedocument.drawing+xml"/>
  <Override PartName="/xl/tables/table15.xml" ContentType="application/vnd.openxmlformats-officedocument.spreadsheetml.table+xml"/>
  <Override PartName="/xl/comments13.xml" ContentType="application/vnd.openxmlformats-officedocument.spreadsheetml.comments+xml"/>
  <Override PartName="/xl/drawings/drawing14.xml" ContentType="application/vnd.openxmlformats-officedocument.drawing+xml"/>
  <Override PartName="/xl/tables/table16.xml" ContentType="application/vnd.openxmlformats-officedocument.spreadsheetml.table+xml"/>
  <Override PartName="/xl/comments14.xml" ContentType="application/vnd.openxmlformats-officedocument.spreadsheetml.comments+xml"/>
  <Override PartName="/xl/drawings/drawing15.xml" ContentType="application/vnd.openxmlformats-officedocument.drawing+xml"/>
  <Override PartName="/xl/tables/table17.xml" ContentType="application/vnd.openxmlformats-officedocument.spreadsheetml.table+xml"/>
  <Override PartName="/xl/comments15.xml" ContentType="application/vnd.openxmlformats-officedocument.spreadsheetml.comments+xml"/>
  <Override PartName="/xl/drawings/drawing16.xml" ContentType="application/vnd.openxmlformats-officedocument.drawing+xml"/>
  <Override PartName="/xl/tables/table18.xml" ContentType="application/vnd.openxmlformats-officedocument.spreadsheetml.table+xml"/>
  <Override PartName="/xl/comments16.xml" ContentType="application/vnd.openxmlformats-officedocument.spreadsheetml.comments+xml"/>
  <Override PartName="/xl/drawings/drawing17.xml" ContentType="application/vnd.openxmlformats-officedocument.drawing+xml"/>
  <Override PartName="/xl/tables/table19.xml" ContentType="application/vnd.openxmlformats-officedocument.spreadsheetml.table+xml"/>
  <Override PartName="/xl/comments17.xml" ContentType="application/vnd.openxmlformats-officedocument.spreadsheetml.comments+xml"/>
  <Override PartName="/xl/drawings/drawing18.xml" ContentType="application/vnd.openxmlformats-officedocument.drawing+xml"/>
  <Override PartName="/xl/tables/table20.xml" ContentType="application/vnd.openxmlformats-officedocument.spreadsheetml.table+xml"/>
  <Override PartName="/xl/comments18.xml" ContentType="application/vnd.openxmlformats-officedocument.spreadsheetml.comments+xml"/>
  <Override PartName="/xl/drawings/drawing19.xml" ContentType="application/vnd.openxmlformats-officedocument.drawing+xml"/>
  <Override PartName="/xl/tables/table21.xml" ContentType="application/vnd.openxmlformats-officedocument.spreadsheetml.table+xml"/>
  <Override PartName="/xl/comments19.xml" ContentType="application/vnd.openxmlformats-officedocument.spreadsheetml.comments+xml"/>
  <Override PartName="/xl/drawings/drawing20.xml" ContentType="application/vnd.openxmlformats-officedocument.drawing+xml"/>
  <Override PartName="/xl/tables/table22.xml" ContentType="application/vnd.openxmlformats-officedocument.spreadsheetml.table+xml"/>
  <Override PartName="/xl/comments20.xml" ContentType="application/vnd.openxmlformats-officedocument.spreadsheetml.comments+xml"/>
  <Override PartName="/xl/drawings/drawing21.xml" ContentType="application/vnd.openxmlformats-officedocument.drawing+xml"/>
  <Override PartName="/xl/tables/table23.xml" ContentType="application/vnd.openxmlformats-officedocument.spreadsheetml.table+xml"/>
  <Override PartName="/xl/comments2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heckCompatibility="1" defaultThemeVersion="124226"/>
  <xr:revisionPtr revIDLastSave="0" documentId="13_ncr:1_{0FDA3EB9-F652-4BC2-B385-9C210ED40A60}" xr6:coauthVersionLast="47" xr6:coauthVersionMax="47" xr10:uidLastSave="{00000000-0000-0000-0000-000000000000}"/>
  <bookViews>
    <workbookView xWindow="-120" yWindow="-120" windowWidth="29040" windowHeight="15720" tabRatio="939" activeTab="2" xr2:uid="{00000000-000D-0000-FFFF-FFFF00000000}"/>
  </bookViews>
  <sheets>
    <sheet name="算定表" sheetId="12" r:id="rId1"/>
    <sheet name="【記入例】算定表" sheetId="96" r:id="rId2"/>
    <sheet name="【記入例】はじめにお読みください" sheetId="97" r:id="rId3"/>
    <sheet name="R8年4月" sheetId="20" r:id="rId4"/>
    <sheet name="R8年5月" sheetId="78" r:id="rId5"/>
    <sheet name="R8年6月" sheetId="79" r:id="rId6"/>
    <sheet name="R8年7月" sheetId="80" r:id="rId7"/>
    <sheet name="R8年8月" sheetId="81" r:id="rId8"/>
    <sheet name="R8年9月" sheetId="82" r:id="rId9"/>
    <sheet name="R8年10月" sheetId="83" r:id="rId10"/>
    <sheet name="R8年11月" sheetId="84" r:id="rId11"/>
    <sheet name="R8年12月" sheetId="85" r:id="rId12"/>
    <sheet name="R9年1月" sheetId="86" r:id="rId13"/>
    <sheet name="R9年2月" sheetId="87" r:id="rId14"/>
    <sheet name="R9年3月" sheetId="88" r:id="rId15"/>
    <sheet name="R9年4月" sheetId="89" r:id="rId16"/>
    <sheet name="R9年5月" sheetId="90" r:id="rId17"/>
    <sheet name="R9年6月" sheetId="91" r:id="rId18"/>
    <sheet name="R9年7月" sheetId="92" r:id="rId19"/>
    <sheet name="R9年8月" sheetId="93" r:id="rId20"/>
    <sheet name="R9年9月" sheetId="94" r:id="rId21"/>
  </sheets>
  <definedNames>
    <definedName name="_xlnm.Print_Area" localSheetId="2">【記入例】はじめにお読みください!$A$1:$H$31</definedName>
    <definedName name="_xlnm.Print_Area" localSheetId="9">'R8年10月'!$A$1:$H$31</definedName>
    <definedName name="_xlnm.Print_Area" localSheetId="10">'R8年11月'!$A$1:$H$31</definedName>
    <definedName name="_xlnm.Print_Area" localSheetId="11">'R8年12月'!$A$1:$H$31</definedName>
    <definedName name="_xlnm.Print_Area" localSheetId="3">'R8年4月'!$A$1:$H$31</definedName>
    <definedName name="_xlnm.Print_Area" localSheetId="4">'R8年5月'!$A$1:$H$31</definedName>
    <definedName name="_xlnm.Print_Area" localSheetId="5">'R8年6月'!$A$1:$H$31</definedName>
    <definedName name="_xlnm.Print_Area" localSheetId="6">'R8年7月'!$A$1:$H$31</definedName>
    <definedName name="_xlnm.Print_Area" localSheetId="7">'R8年8月'!$A$1:$H$31</definedName>
    <definedName name="_xlnm.Print_Area" localSheetId="8">'R8年9月'!$A$1:$H$31</definedName>
    <definedName name="_xlnm.Print_Area" localSheetId="12">'R9年1月'!$A$1:$H$31</definedName>
    <definedName name="_xlnm.Print_Area" localSheetId="13">'R9年2月'!$A$1:$H$31</definedName>
    <definedName name="_xlnm.Print_Area" localSheetId="14">'R9年3月'!$A$1:$H$31</definedName>
    <definedName name="_xlnm.Print_Area" localSheetId="15">'R9年4月'!$A$1:$H$31</definedName>
    <definedName name="_xlnm.Print_Area" localSheetId="16">'R9年5月'!$A$1:$H$31</definedName>
    <definedName name="_xlnm.Print_Area" localSheetId="17">'R9年6月'!$A$1:$H$31</definedName>
    <definedName name="_xlnm.Print_Area" localSheetId="18">'R9年7月'!$A$1:$H$31</definedName>
    <definedName name="_xlnm.Print_Area" localSheetId="19">'R9年8月'!$A$1:$H$31</definedName>
    <definedName name="_xlnm.Print_Area" localSheetId="20">'R9年9月'!$A$1:$H$31</definedName>
    <definedName name="_xlnm.Print_Area" localSheetId="0">算定表!$A$1:$F$26</definedName>
    <definedName name="_xlnm.Print_Titles" localSheetId="0">算定表!$3:$5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7" i="12" l="1"/>
  <c r="B9" i="80"/>
  <c r="B10" i="80"/>
  <c r="B11" i="80"/>
  <c r="B12" i="80"/>
  <c r="B13" i="80"/>
  <c r="B14" i="80"/>
  <c r="B15" i="80"/>
  <c r="B16" i="80"/>
  <c r="B17" i="80"/>
  <c r="B18" i="80"/>
  <c r="B19" i="80"/>
  <c r="B20" i="80"/>
  <c r="B21" i="80"/>
  <c r="B22" i="80"/>
  <c r="B23" i="80"/>
  <c r="B24" i="80"/>
  <c r="B25" i="80"/>
  <c r="B26" i="80"/>
  <c r="B27" i="80"/>
  <c r="B28" i="80"/>
  <c r="B29" i="80"/>
  <c r="B30" i="80"/>
  <c r="B9" i="81" l="1"/>
  <c r="B10" i="81"/>
  <c r="B11" i="81"/>
  <c r="B12" i="81"/>
  <c r="B13" i="81"/>
  <c r="B14" i="81"/>
  <c r="B15" i="81"/>
  <c r="B16" i="81"/>
  <c r="B17" i="81"/>
  <c r="B18" i="81"/>
  <c r="B19" i="81"/>
  <c r="B20" i="81"/>
  <c r="B21" i="81"/>
  <c r="B22" i="81"/>
  <c r="B23" i="81"/>
  <c r="B24" i="81"/>
  <c r="B25" i="81"/>
  <c r="B26" i="81"/>
  <c r="B27" i="81"/>
  <c r="B28" i="81"/>
  <c r="B29" i="81"/>
  <c r="B30" i="81"/>
  <c r="B9" i="82"/>
  <c r="B10" i="82"/>
  <c r="B11" i="82"/>
  <c r="B12" i="82"/>
  <c r="B13" i="82"/>
  <c r="B14" i="82"/>
  <c r="B15" i="82"/>
  <c r="B16" i="82"/>
  <c r="B17" i="82"/>
  <c r="B18" i="82"/>
  <c r="B19" i="82"/>
  <c r="B20" i="82"/>
  <c r="B21" i="82"/>
  <c r="B22" i="82"/>
  <c r="B23" i="82"/>
  <c r="B24" i="82"/>
  <c r="B25" i="82"/>
  <c r="B26" i="82"/>
  <c r="B27" i="82"/>
  <c r="B28" i="82"/>
  <c r="B29" i="82"/>
  <c r="B30" i="82"/>
  <c r="B9" i="83"/>
  <c r="B10" i="83"/>
  <c r="B11" i="83"/>
  <c r="B12" i="83"/>
  <c r="B13" i="83"/>
  <c r="B14" i="83"/>
  <c r="B15" i="83"/>
  <c r="B16" i="83"/>
  <c r="B17" i="83"/>
  <c r="B18" i="83"/>
  <c r="B19" i="83"/>
  <c r="B20" i="83"/>
  <c r="B21" i="83"/>
  <c r="B22" i="83"/>
  <c r="B23" i="83"/>
  <c r="B24" i="83"/>
  <c r="B25" i="83"/>
  <c r="B26" i="83"/>
  <c r="B27" i="83"/>
  <c r="B28" i="83"/>
  <c r="B29" i="83"/>
  <c r="B30" i="83"/>
  <c r="B9" i="84"/>
  <c r="B10" i="84"/>
  <c r="B11" i="84"/>
  <c r="B12" i="84"/>
  <c r="B13" i="84"/>
  <c r="B14" i="84"/>
  <c r="B15" i="84"/>
  <c r="B16" i="84"/>
  <c r="B17" i="84"/>
  <c r="B18" i="84"/>
  <c r="B19" i="84"/>
  <c r="B20" i="84"/>
  <c r="B21" i="84"/>
  <c r="B22" i="84"/>
  <c r="B23" i="84"/>
  <c r="B24" i="84"/>
  <c r="B25" i="84"/>
  <c r="B26" i="84"/>
  <c r="B27" i="84"/>
  <c r="B28" i="84"/>
  <c r="B29" i="84"/>
  <c r="B30" i="84"/>
  <c r="B30" i="85"/>
  <c r="B9" i="85"/>
  <c r="B10" i="85"/>
  <c r="B11" i="85"/>
  <c r="B12" i="85"/>
  <c r="B13" i="85"/>
  <c r="B14" i="85"/>
  <c r="B15" i="85"/>
  <c r="B16" i="85"/>
  <c r="B17" i="85"/>
  <c r="B18" i="85"/>
  <c r="B19" i="85"/>
  <c r="B20" i="85"/>
  <c r="B21" i="85"/>
  <c r="B22" i="85"/>
  <c r="B23" i="85"/>
  <c r="B24" i="85"/>
  <c r="B25" i="85"/>
  <c r="B26" i="85"/>
  <c r="B27" i="85"/>
  <c r="B28" i="85"/>
  <c r="B29" i="85"/>
  <c r="B9" i="86"/>
  <c r="B10" i="86"/>
  <c r="B11" i="86"/>
  <c r="B12" i="86"/>
  <c r="B13" i="86"/>
  <c r="B14" i="86"/>
  <c r="B15" i="86"/>
  <c r="B16" i="86"/>
  <c r="B17" i="86"/>
  <c r="B18" i="86"/>
  <c r="B19" i="86"/>
  <c r="B20" i="86"/>
  <c r="B21" i="86"/>
  <c r="B22" i="86"/>
  <c r="B23" i="86"/>
  <c r="B24" i="86"/>
  <c r="B25" i="86"/>
  <c r="B26" i="86"/>
  <c r="B27" i="86"/>
  <c r="B28" i="86"/>
  <c r="B29" i="86"/>
  <c r="B30" i="86"/>
  <c r="B9" i="87"/>
  <c r="B10" i="87"/>
  <c r="B11" i="87"/>
  <c r="B12" i="87"/>
  <c r="B13" i="87"/>
  <c r="B14" i="87"/>
  <c r="B15" i="87"/>
  <c r="B16" i="87"/>
  <c r="B17" i="87"/>
  <c r="B18" i="87"/>
  <c r="B19" i="87"/>
  <c r="B20" i="87"/>
  <c r="B21" i="87"/>
  <c r="B22" i="87"/>
  <c r="B23" i="87"/>
  <c r="B24" i="87"/>
  <c r="B25" i="87"/>
  <c r="B26" i="87"/>
  <c r="B27" i="87"/>
  <c r="B28" i="87"/>
  <c r="B29" i="87"/>
  <c r="B30" i="87"/>
  <c r="B9" i="88"/>
  <c r="B10" i="88"/>
  <c r="B11" i="88"/>
  <c r="B12" i="88"/>
  <c r="B13" i="88"/>
  <c r="B14" i="88"/>
  <c r="B15" i="88"/>
  <c r="B16" i="88"/>
  <c r="B17" i="88"/>
  <c r="B18" i="88"/>
  <c r="B19" i="88"/>
  <c r="B20" i="88"/>
  <c r="B21" i="88"/>
  <c r="B22" i="88"/>
  <c r="B23" i="88"/>
  <c r="B24" i="88"/>
  <c r="B25" i="88"/>
  <c r="B26" i="88"/>
  <c r="B27" i="88"/>
  <c r="B28" i="88"/>
  <c r="B29" i="88"/>
  <c r="B30" i="88"/>
  <c r="B9" i="89"/>
  <c r="B10" i="89"/>
  <c r="B11" i="89"/>
  <c r="B12" i="89"/>
  <c r="B13" i="89"/>
  <c r="B14" i="89"/>
  <c r="B15" i="89"/>
  <c r="B16" i="89"/>
  <c r="B17" i="89"/>
  <c r="B18" i="89"/>
  <c r="B19" i="89"/>
  <c r="B20" i="89"/>
  <c r="B21" i="89"/>
  <c r="B22" i="89"/>
  <c r="B23" i="89"/>
  <c r="B24" i="89"/>
  <c r="B25" i="89"/>
  <c r="B26" i="89"/>
  <c r="B27" i="89"/>
  <c r="B28" i="89"/>
  <c r="B29" i="89"/>
  <c r="B30" i="89"/>
  <c r="B9" i="90"/>
  <c r="B10" i="90"/>
  <c r="B11" i="90"/>
  <c r="B12" i="90"/>
  <c r="B13" i="90"/>
  <c r="B14" i="90"/>
  <c r="B15" i="90"/>
  <c r="B16" i="90"/>
  <c r="B17" i="90"/>
  <c r="B18" i="90"/>
  <c r="B19" i="90"/>
  <c r="B20" i="90"/>
  <c r="B21" i="90"/>
  <c r="B22" i="90"/>
  <c r="B23" i="90"/>
  <c r="B24" i="90"/>
  <c r="B25" i="90"/>
  <c r="B26" i="90"/>
  <c r="B27" i="90"/>
  <c r="B28" i="90"/>
  <c r="B29" i="90"/>
  <c r="B30" i="90"/>
  <c r="B9" i="91"/>
  <c r="B10" i="91"/>
  <c r="B11" i="91"/>
  <c r="B12" i="91"/>
  <c r="B13" i="91"/>
  <c r="B14" i="91"/>
  <c r="B15" i="91"/>
  <c r="B16" i="91"/>
  <c r="B17" i="91"/>
  <c r="B18" i="91"/>
  <c r="B19" i="91"/>
  <c r="B20" i="91"/>
  <c r="B21" i="91"/>
  <c r="B22" i="91"/>
  <c r="B23" i="91"/>
  <c r="B24" i="91"/>
  <c r="B25" i="91"/>
  <c r="B26" i="91"/>
  <c r="B27" i="91"/>
  <c r="B28" i="91"/>
  <c r="B29" i="91"/>
  <c r="B30" i="91"/>
  <c r="B9" i="92"/>
  <c r="B10" i="92"/>
  <c r="B11" i="92"/>
  <c r="B12" i="92"/>
  <c r="B13" i="92"/>
  <c r="B14" i="92"/>
  <c r="B15" i="92"/>
  <c r="B16" i="92"/>
  <c r="B17" i="92"/>
  <c r="B18" i="92"/>
  <c r="B19" i="92"/>
  <c r="B20" i="92"/>
  <c r="B21" i="92"/>
  <c r="B22" i="92"/>
  <c r="B23" i="92"/>
  <c r="B24" i="92"/>
  <c r="B25" i="92"/>
  <c r="B26" i="92"/>
  <c r="B27" i="92"/>
  <c r="B28" i="92"/>
  <c r="B29" i="92"/>
  <c r="B30" i="92"/>
  <c r="B9" i="93"/>
  <c r="B10" i="93"/>
  <c r="B11" i="93"/>
  <c r="B12" i="93"/>
  <c r="B13" i="93"/>
  <c r="B14" i="93"/>
  <c r="B15" i="93"/>
  <c r="B16" i="93"/>
  <c r="B17" i="93"/>
  <c r="B18" i="93"/>
  <c r="B19" i="93"/>
  <c r="B20" i="93"/>
  <c r="B21" i="93"/>
  <c r="B22" i="93"/>
  <c r="B23" i="93"/>
  <c r="B24" i="93"/>
  <c r="B25" i="93"/>
  <c r="B26" i="93"/>
  <c r="B27" i="93"/>
  <c r="B28" i="93"/>
  <c r="B29" i="93"/>
  <c r="B30" i="93"/>
  <c r="B8" i="93"/>
  <c r="B9" i="94"/>
  <c r="B10" i="94"/>
  <c r="B11" i="94"/>
  <c r="B12" i="94"/>
  <c r="B13" i="94"/>
  <c r="B14" i="94"/>
  <c r="B15" i="94"/>
  <c r="B16" i="94"/>
  <c r="B17" i="94"/>
  <c r="B18" i="94"/>
  <c r="B19" i="94"/>
  <c r="B20" i="94"/>
  <c r="B21" i="94"/>
  <c r="B22" i="94"/>
  <c r="B23" i="94"/>
  <c r="B24" i="94"/>
  <c r="B25" i="94"/>
  <c r="B26" i="94"/>
  <c r="B27" i="94"/>
  <c r="B28" i="94"/>
  <c r="B29" i="94"/>
  <c r="B30" i="94"/>
  <c r="B8" i="94"/>
  <c r="B8" i="92"/>
  <c r="B8" i="91"/>
  <c r="B8" i="90"/>
  <c r="B8" i="89"/>
  <c r="B8" i="88"/>
  <c r="B8" i="87"/>
  <c r="B8" i="86"/>
  <c r="B8" i="85"/>
  <c r="B8" i="84"/>
  <c r="B8" i="83"/>
  <c r="B8" i="82"/>
  <c r="B8" i="81"/>
  <c r="B8" i="80"/>
  <c r="B9" i="79"/>
  <c r="B10" i="79"/>
  <c r="B11" i="79"/>
  <c r="B12" i="79"/>
  <c r="B13" i="79"/>
  <c r="B14" i="79"/>
  <c r="B15" i="79"/>
  <c r="B16" i="79"/>
  <c r="B17" i="79"/>
  <c r="B18" i="79"/>
  <c r="B19" i="79"/>
  <c r="B20" i="79"/>
  <c r="B21" i="79"/>
  <c r="B22" i="79"/>
  <c r="B23" i="79"/>
  <c r="B24" i="79"/>
  <c r="B25" i="79"/>
  <c r="B26" i="79"/>
  <c r="B27" i="79"/>
  <c r="B28" i="79"/>
  <c r="B29" i="79"/>
  <c r="B30" i="79"/>
  <c r="B8" i="79"/>
  <c r="B9" i="78"/>
  <c r="B10" i="78"/>
  <c r="B11" i="78"/>
  <c r="B12" i="78"/>
  <c r="B13" i="78"/>
  <c r="B14" i="78"/>
  <c r="B15" i="78"/>
  <c r="B16" i="78"/>
  <c r="B17" i="78"/>
  <c r="B18" i="78"/>
  <c r="B19" i="78"/>
  <c r="B20" i="78"/>
  <c r="B21" i="78"/>
  <c r="B22" i="78"/>
  <c r="B23" i="78"/>
  <c r="B24" i="78"/>
  <c r="B25" i="78"/>
  <c r="B26" i="78"/>
  <c r="B27" i="78"/>
  <c r="B28" i="78"/>
  <c r="B29" i="78"/>
  <c r="B30" i="78"/>
  <c r="B8" i="78"/>
  <c r="B9" i="20"/>
  <c r="B10" i="20"/>
  <c r="B11" i="20"/>
  <c r="B12" i="20"/>
  <c r="B13" i="20"/>
  <c r="B14" i="20"/>
  <c r="B15" i="20"/>
  <c r="B16" i="20"/>
  <c r="B17" i="20"/>
  <c r="B18" i="20"/>
  <c r="B19" i="20"/>
  <c r="B20" i="20"/>
  <c r="B21" i="20"/>
  <c r="B22" i="20"/>
  <c r="B23" i="20"/>
  <c r="B24" i="20"/>
  <c r="B25" i="20"/>
  <c r="B26" i="20"/>
  <c r="B27" i="20"/>
  <c r="B28" i="20"/>
  <c r="B29" i="20"/>
  <c r="B30" i="20"/>
  <c r="B8" i="20"/>
  <c r="G30" i="97" l="1"/>
  <c r="G29" i="97"/>
  <c r="G28" i="97"/>
  <c r="G27" i="97"/>
  <c r="G26" i="97"/>
  <c r="G25" i="97"/>
  <c r="G24" i="97"/>
  <c r="G23" i="97"/>
  <c r="G22" i="97"/>
  <c r="G21" i="97"/>
  <c r="G20" i="97"/>
  <c r="G19" i="97"/>
  <c r="G18" i="97"/>
  <c r="G17" i="97"/>
  <c r="G16" i="97"/>
  <c r="G15" i="97"/>
  <c r="G14" i="97"/>
  <c r="G13" i="97"/>
  <c r="G12" i="97"/>
  <c r="G11" i="97"/>
  <c r="G10" i="97"/>
  <c r="G9" i="97"/>
  <c r="G8" i="97"/>
  <c r="G31" i="97" l="1"/>
  <c r="A3" i="96" l="1"/>
  <c r="C17" i="96"/>
  <c r="C15" i="96"/>
  <c r="E15" i="96" s="1"/>
  <c r="F15" i="96" s="1"/>
  <c r="C14" i="96"/>
  <c r="E14" i="96" s="1"/>
  <c r="F14" i="96" s="1"/>
  <c r="C13" i="96"/>
  <c r="E13" i="96" s="1"/>
  <c r="F13" i="96" s="1"/>
  <c r="C12" i="96"/>
  <c r="C11" i="96"/>
  <c r="C10" i="96"/>
  <c r="C9" i="96"/>
  <c r="E9" i="96" s="1"/>
  <c r="F9" i="96" s="1"/>
  <c r="C8" i="96"/>
  <c r="E8" i="96" s="1"/>
  <c r="F8" i="96" s="1"/>
  <c r="C7" i="96"/>
  <c r="E7" i="96" l="1"/>
  <c r="F7" i="96" s="1"/>
  <c r="E11" i="96"/>
  <c r="F11" i="96" s="1"/>
  <c r="E10" i="96"/>
  <c r="F10" i="96" s="1"/>
  <c r="E12" i="96"/>
  <c r="F12" i="96" s="1"/>
  <c r="D17" i="96"/>
  <c r="F17" i="96" l="1"/>
  <c r="E17" i="96"/>
  <c r="C8" i="12" l="1"/>
  <c r="C9" i="12"/>
  <c r="C12" i="12" l="1"/>
  <c r="C14" i="12"/>
  <c r="C15" i="12"/>
  <c r="C16" i="12"/>
  <c r="C17" i="12"/>
  <c r="C18" i="12"/>
  <c r="C19" i="12"/>
  <c r="C20" i="12"/>
  <c r="C21" i="12"/>
  <c r="C22" i="12"/>
  <c r="G30" i="94"/>
  <c r="G29" i="94"/>
  <c r="G28" i="94"/>
  <c r="G27" i="94"/>
  <c r="G26" i="94"/>
  <c r="G25" i="94"/>
  <c r="G24" i="94"/>
  <c r="G23" i="94"/>
  <c r="G22" i="94"/>
  <c r="G21" i="94"/>
  <c r="G20" i="94"/>
  <c r="G19" i="94"/>
  <c r="G18" i="94"/>
  <c r="G17" i="94"/>
  <c r="G16" i="94"/>
  <c r="G15" i="94"/>
  <c r="G14" i="94"/>
  <c r="G13" i="94"/>
  <c r="G12" i="94"/>
  <c r="G11" i="94"/>
  <c r="G10" i="94"/>
  <c r="G9" i="94"/>
  <c r="G8" i="94"/>
  <c r="B5" i="94"/>
  <c r="B4" i="94"/>
  <c r="B3" i="94"/>
  <c r="A24" i="12" s="1"/>
  <c r="G30" i="93"/>
  <c r="G29" i="93"/>
  <c r="G28" i="93"/>
  <c r="G27" i="93"/>
  <c r="G26" i="93"/>
  <c r="G25" i="93"/>
  <c r="G24" i="93"/>
  <c r="G23" i="93"/>
  <c r="G22" i="93"/>
  <c r="G21" i="93"/>
  <c r="G20" i="93"/>
  <c r="G19" i="93"/>
  <c r="G18" i="93"/>
  <c r="G17" i="93"/>
  <c r="G16" i="93"/>
  <c r="G15" i="93"/>
  <c r="G14" i="93"/>
  <c r="G13" i="93"/>
  <c r="G12" i="93"/>
  <c r="G11" i="93"/>
  <c r="G10" i="93"/>
  <c r="G9" i="93"/>
  <c r="G8" i="93"/>
  <c r="B5" i="93"/>
  <c r="B4" i="93"/>
  <c r="B3" i="93"/>
  <c r="A23" i="12" s="1"/>
  <c r="G30" i="92"/>
  <c r="G29" i="92"/>
  <c r="G28" i="92"/>
  <c r="G27" i="92"/>
  <c r="G26" i="92"/>
  <c r="G25" i="92"/>
  <c r="G24" i="92"/>
  <c r="G23" i="92"/>
  <c r="G22" i="92"/>
  <c r="G21" i="92"/>
  <c r="G20" i="92"/>
  <c r="G19" i="92"/>
  <c r="G18" i="92"/>
  <c r="G17" i="92"/>
  <c r="G16" i="92"/>
  <c r="G15" i="92"/>
  <c r="G14" i="92"/>
  <c r="G13" i="92"/>
  <c r="G12" i="92"/>
  <c r="G11" i="92"/>
  <c r="G10" i="92"/>
  <c r="G9" i="92"/>
  <c r="G8" i="92"/>
  <c r="B5" i="92"/>
  <c r="B4" i="92"/>
  <c r="B3" i="92"/>
  <c r="A22" i="12" s="1"/>
  <c r="G30" i="91"/>
  <c r="G29" i="91"/>
  <c r="G28" i="91"/>
  <c r="G27" i="91"/>
  <c r="G26" i="91"/>
  <c r="G25" i="91"/>
  <c r="G24" i="91"/>
  <c r="G23" i="91"/>
  <c r="G22" i="91"/>
  <c r="G21" i="91"/>
  <c r="G20" i="91"/>
  <c r="G19" i="91"/>
  <c r="G18" i="91"/>
  <c r="G17" i="91"/>
  <c r="G16" i="91"/>
  <c r="G15" i="91"/>
  <c r="G14" i="91"/>
  <c r="G13" i="91"/>
  <c r="G12" i="91"/>
  <c r="G11" i="91"/>
  <c r="G10" i="91"/>
  <c r="G9" i="91"/>
  <c r="G8" i="91"/>
  <c r="B5" i="91"/>
  <c r="B4" i="91"/>
  <c r="B3" i="91"/>
  <c r="A21" i="12" s="1"/>
  <c r="G30" i="90"/>
  <c r="G29" i="90"/>
  <c r="G28" i="90"/>
  <c r="G27" i="90"/>
  <c r="G26" i="90"/>
  <c r="G25" i="90"/>
  <c r="G24" i="90"/>
  <c r="G23" i="90"/>
  <c r="G22" i="90"/>
  <c r="G21" i="90"/>
  <c r="G20" i="90"/>
  <c r="G19" i="90"/>
  <c r="G18" i="90"/>
  <c r="G17" i="90"/>
  <c r="G16" i="90"/>
  <c r="G15" i="90"/>
  <c r="G14" i="90"/>
  <c r="G13" i="90"/>
  <c r="G12" i="90"/>
  <c r="G11" i="90"/>
  <c r="G10" i="90"/>
  <c r="G9" i="90"/>
  <c r="G8" i="90"/>
  <c r="B5" i="90"/>
  <c r="B4" i="90"/>
  <c r="B3" i="90"/>
  <c r="A20" i="12" s="1"/>
  <c r="G30" i="89"/>
  <c r="G29" i="89"/>
  <c r="G28" i="89"/>
  <c r="G27" i="89"/>
  <c r="G26" i="89"/>
  <c r="G25" i="89"/>
  <c r="G24" i="89"/>
  <c r="G23" i="89"/>
  <c r="G22" i="89"/>
  <c r="G21" i="89"/>
  <c r="G20" i="89"/>
  <c r="G19" i="89"/>
  <c r="G18" i="89"/>
  <c r="G17" i="89"/>
  <c r="G16" i="89"/>
  <c r="G15" i="89"/>
  <c r="G14" i="89"/>
  <c r="G13" i="89"/>
  <c r="G12" i="89"/>
  <c r="G11" i="89"/>
  <c r="G10" i="89"/>
  <c r="G9" i="89"/>
  <c r="G8" i="89"/>
  <c r="B5" i="89"/>
  <c r="B4" i="89"/>
  <c r="B3" i="89"/>
  <c r="A19" i="12" s="1"/>
  <c r="G30" i="88"/>
  <c r="G29" i="88"/>
  <c r="G28" i="88"/>
  <c r="G27" i="88"/>
  <c r="G26" i="88"/>
  <c r="G25" i="88"/>
  <c r="G24" i="88"/>
  <c r="G23" i="88"/>
  <c r="G22" i="88"/>
  <c r="G21" i="88"/>
  <c r="G20" i="88"/>
  <c r="G19" i="88"/>
  <c r="G18" i="88"/>
  <c r="G17" i="88"/>
  <c r="G16" i="88"/>
  <c r="G15" i="88"/>
  <c r="G14" i="88"/>
  <c r="G13" i="88"/>
  <c r="G12" i="88"/>
  <c r="G11" i="88"/>
  <c r="G10" i="88"/>
  <c r="G9" i="88"/>
  <c r="G8" i="88"/>
  <c r="B5" i="88"/>
  <c r="B4" i="88"/>
  <c r="B3" i="88"/>
  <c r="A18" i="12" s="1"/>
  <c r="G30" i="87"/>
  <c r="G29" i="87"/>
  <c r="G28" i="87"/>
  <c r="G27" i="87"/>
  <c r="G26" i="87"/>
  <c r="G25" i="87"/>
  <c r="G24" i="87"/>
  <c r="G23" i="87"/>
  <c r="G22" i="87"/>
  <c r="G21" i="87"/>
  <c r="G20" i="87"/>
  <c r="G19" i="87"/>
  <c r="G18" i="87"/>
  <c r="G17" i="87"/>
  <c r="G16" i="87"/>
  <c r="G15" i="87"/>
  <c r="G14" i="87"/>
  <c r="G13" i="87"/>
  <c r="G12" i="87"/>
  <c r="G11" i="87"/>
  <c r="G10" i="87"/>
  <c r="G9" i="87"/>
  <c r="G8" i="87"/>
  <c r="B5" i="87"/>
  <c r="B4" i="87"/>
  <c r="B3" i="87"/>
  <c r="A17" i="12" s="1"/>
  <c r="G31" i="94" l="1"/>
  <c r="D24" i="12" s="1"/>
  <c r="G31" i="93"/>
  <c r="D23" i="12" s="1"/>
  <c r="G31" i="88"/>
  <c r="D18" i="12" s="1"/>
  <c r="G31" i="92"/>
  <c r="D22" i="12" s="1"/>
  <c r="G31" i="91"/>
  <c r="D21" i="12" s="1"/>
  <c r="G31" i="90"/>
  <c r="D20" i="12" s="1"/>
  <c r="G31" i="89"/>
  <c r="D19" i="12" s="1"/>
  <c r="G31" i="87"/>
  <c r="D17" i="12" s="1"/>
  <c r="G8" i="20"/>
  <c r="G31" i="20" s="1"/>
  <c r="D7" i="12" s="1"/>
  <c r="E7" i="12" s="1"/>
  <c r="F7" i="12" s="1"/>
  <c r="C25" i="12" l="1"/>
  <c r="C10" i="12"/>
  <c r="C11" i="12"/>
  <c r="C13" i="12"/>
  <c r="C23" i="12"/>
  <c r="C24" i="12"/>
  <c r="B3" i="20" l="1"/>
  <c r="G8" i="86" l="1"/>
  <c r="G9" i="86"/>
  <c r="G10" i="86"/>
  <c r="G11" i="86"/>
  <c r="G12" i="86"/>
  <c r="G13" i="86"/>
  <c r="G14" i="86"/>
  <c r="G15" i="86"/>
  <c r="G16" i="86"/>
  <c r="G17" i="86"/>
  <c r="G18" i="86"/>
  <c r="G19" i="86"/>
  <c r="G20" i="86"/>
  <c r="G21" i="86"/>
  <c r="G22" i="86"/>
  <c r="G23" i="86"/>
  <c r="G24" i="86"/>
  <c r="G25" i="86"/>
  <c r="G26" i="86"/>
  <c r="G27" i="86"/>
  <c r="G28" i="86"/>
  <c r="G29" i="86"/>
  <c r="G30" i="86"/>
  <c r="G8" i="85"/>
  <c r="G9" i="85"/>
  <c r="G10" i="85"/>
  <c r="G11" i="85"/>
  <c r="G12" i="85"/>
  <c r="G13" i="85"/>
  <c r="G14" i="85"/>
  <c r="G15" i="85"/>
  <c r="G16" i="85"/>
  <c r="G17" i="85"/>
  <c r="G18" i="85"/>
  <c r="G19" i="85"/>
  <c r="G20" i="85"/>
  <c r="G21" i="85"/>
  <c r="G22" i="85"/>
  <c r="G23" i="85"/>
  <c r="G24" i="85"/>
  <c r="G25" i="85"/>
  <c r="G26" i="85"/>
  <c r="G27" i="85"/>
  <c r="G28" i="85"/>
  <c r="G29" i="85"/>
  <c r="G30" i="85"/>
  <c r="G8" i="84"/>
  <c r="G9" i="84"/>
  <c r="G10" i="84"/>
  <c r="G11" i="84"/>
  <c r="G12" i="84"/>
  <c r="G13" i="84"/>
  <c r="G14" i="84"/>
  <c r="G15" i="84"/>
  <c r="G16" i="84"/>
  <c r="G17" i="84"/>
  <c r="G18" i="84"/>
  <c r="G19" i="84"/>
  <c r="G20" i="84"/>
  <c r="G21" i="84"/>
  <c r="G22" i="84"/>
  <c r="G23" i="84"/>
  <c r="G24" i="84"/>
  <c r="G25" i="84"/>
  <c r="G26" i="84"/>
  <c r="G27" i="84"/>
  <c r="G28" i="84"/>
  <c r="G29" i="84"/>
  <c r="G30" i="84"/>
  <c r="G8" i="83"/>
  <c r="G9" i="83"/>
  <c r="G10" i="83"/>
  <c r="G11" i="83"/>
  <c r="G12" i="83"/>
  <c r="G13" i="83"/>
  <c r="G14" i="83"/>
  <c r="G15" i="83"/>
  <c r="G16" i="83"/>
  <c r="G17" i="83"/>
  <c r="G18" i="83"/>
  <c r="G19" i="83"/>
  <c r="G20" i="83"/>
  <c r="G21" i="83"/>
  <c r="G22" i="83"/>
  <c r="G23" i="83"/>
  <c r="G24" i="83"/>
  <c r="G25" i="83"/>
  <c r="G26" i="83"/>
  <c r="G27" i="83"/>
  <c r="G28" i="83"/>
  <c r="G29" i="83"/>
  <c r="G30" i="83"/>
  <c r="G8" i="82"/>
  <c r="G9" i="82"/>
  <c r="G10" i="82"/>
  <c r="G11" i="82"/>
  <c r="G12" i="82"/>
  <c r="G13" i="82"/>
  <c r="G14" i="82"/>
  <c r="G15" i="82"/>
  <c r="G16" i="82"/>
  <c r="G17" i="82"/>
  <c r="G18" i="82"/>
  <c r="G19" i="82"/>
  <c r="G20" i="82"/>
  <c r="G21" i="82"/>
  <c r="G22" i="82"/>
  <c r="G23" i="82"/>
  <c r="G24" i="82"/>
  <c r="G25" i="82"/>
  <c r="G26" i="82"/>
  <c r="G27" i="82"/>
  <c r="G28" i="82"/>
  <c r="G29" i="82"/>
  <c r="G30" i="82"/>
  <c r="G8" i="81"/>
  <c r="G9" i="81"/>
  <c r="G10" i="81"/>
  <c r="G11" i="81"/>
  <c r="G12" i="81"/>
  <c r="G13" i="81"/>
  <c r="G14" i="81"/>
  <c r="G15" i="81"/>
  <c r="G16" i="81"/>
  <c r="G17" i="81"/>
  <c r="G18" i="81"/>
  <c r="G19" i="81"/>
  <c r="G20" i="81"/>
  <c r="G21" i="81"/>
  <c r="G22" i="81"/>
  <c r="G23" i="81"/>
  <c r="G24" i="81"/>
  <c r="G25" i="81"/>
  <c r="G26" i="81"/>
  <c r="G27" i="81"/>
  <c r="G28" i="81"/>
  <c r="G29" i="81"/>
  <c r="G30" i="81"/>
  <c r="G8" i="80"/>
  <c r="G9" i="80"/>
  <c r="G10" i="80"/>
  <c r="G11" i="80"/>
  <c r="G12" i="80"/>
  <c r="G13" i="80"/>
  <c r="G14" i="80"/>
  <c r="G15" i="80"/>
  <c r="G16" i="80"/>
  <c r="G17" i="80"/>
  <c r="G18" i="80"/>
  <c r="G19" i="80"/>
  <c r="G20" i="80"/>
  <c r="G21" i="80"/>
  <c r="G22" i="80"/>
  <c r="G23" i="80"/>
  <c r="G24" i="80"/>
  <c r="G25" i="80"/>
  <c r="G26" i="80"/>
  <c r="G27" i="80"/>
  <c r="G28" i="80"/>
  <c r="G29" i="80"/>
  <c r="G30" i="80"/>
  <c r="G8" i="79"/>
  <c r="G9" i="79"/>
  <c r="G10" i="79"/>
  <c r="G11" i="79"/>
  <c r="G12" i="79"/>
  <c r="G13" i="79"/>
  <c r="G14" i="79"/>
  <c r="G15" i="79"/>
  <c r="G16" i="79"/>
  <c r="G17" i="79"/>
  <c r="G18" i="79"/>
  <c r="G19" i="79"/>
  <c r="G20" i="79"/>
  <c r="G21" i="79"/>
  <c r="G22" i="79"/>
  <c r="G23" i="79"/>
  <c r="G24" i="79"/>
  <c r="G25" i="79"/>
  <c r="G26" i="79"/>
  <c r="G27" i="79"/>
  <c r="G28" i="79"/>
  <c r="G29" i="79"/>
  <c r="G30" i="79"/>
  <c r="G8" i="78"/>
  <c r="G9" i="78"/>
  <c r="G10" i="78"/>
  <c r="G11" i="78"/>
  <c r="G12" i="78"/>
  <c r="G13" i="78"/>
  <c r="G14" i="78"/>
  <c r="G15" i="78"/>
  <c r="G16" i="78"/>
  <c r="G17" i="78"/>
  <c r="G18" i="78"/>
  <c r="G19" i="78"/>
  <c r="G20" i="78"/>
  <c r="G21" i="78"/>
  <c r="G22" i="78"/>
  <c r="G23" i="78"/>
  <c r="G24" i="78"/>
  <c r="G25" i="78"/>
  <c r="G26" i="78"/>
  <c r="G27" i="78"/>
  <c r="G28" i="78"/>
  <c r="G29" i="78"/>
  <c r="G30" i="78"/>
  <c r="G9" i="20"/>
  <c r="G10" i="20"/>
  <c r="G11" i="20"/>
  <c r="G12" i="20"/>
  <c r="G13" i="20"/>
  <c r="G14" i="20"/>
  <c r="G15" i="20"/>
  <c r="G16" i="20"/>
  <c r="G17" i="20"/>
  <c r="G18" i="20"/>
  <c r="G19" i="20"/>
  <c r="G20" i="20"/>
  <c r="G21" i="20"/>
  <c r="G22" i="20"/>
  <c r="G23" i="20"/>
  <c r="G24" i="20"/>
  <c r="G25" i="20"/>
  <c r="G26" i="20"/>
  <c r="G27" i="20"/>
  <c r="G28" i="20"/>
  <c r="G29" i="20"/>
  <c r="G30" i="20"/>
  <c r="G31" i="78" l="1"/>
  <c r="D8" i="12" s="1"/>
  <c r="B5" i="86"/>
  <c r="B4" i="86"/>
  <c r="B3" i="86"/>
  <c r="B5" i="85"/>
  <c r="B4" i="85"/>
  <c r="B3" i="85"/>
  <c r="B5" i="84"/>
  <c r="B4" i="84"/>
  <c r="B3" i="84"/>
  <c r="B5" i="83"/>
  <c r="B4" i="83"/>
  <c r="B3" i="83"/>
  <c r="B5" i="82"/>
  <c r="B4" i="82"/>
  <c r="B3" i="82"/>
  <c r="A12" i="12" s="1"/>
  <c r="B5" i="81"/>
  <c r="B4" i="81"/>
  <c r="B3" i="81"/>
  <c r="B5" i="80"/>
  <c r="B4" i="80"/>
  <c r="B3" i="80"/>
  <c r="A10" i="12" s="1"/>
  <c r="B5" i="79"/>
  <c r="B4" i="79"/>
  <c r="B3" i="79"/>
  <c r="A9" i="12" s="1"/>
  <c r="B5" i="78"/>
  <c r="B4" i="78"/>
  <c r="B3" i="78"/>
  <c r="A8" i="12" s="1"/>
  <c r="B5" i="20"/>
  <c r="B4" i="20"/>
  <c r="A11" i="12" l="1"/>
  <c r="A16" i="12"/>
  <c r="A15" i="12"/>
  <c r="A14" i="12"/>
  <c r="A13" i="12"/>
  <c r="G31" i="81"/>
  <c r="G31" i="85"/>
  <c r="D15" i="12" s="1"/>
  <c r="G31" i="82"/>
  <c r="D12" i="12" s="1"/>
  <c r="G31" i="86"/>
  <c r="D16" i="12" s="1"/>
  <c r="G31" i="79"/>
  <c r="G31" i="83"/>
  <c r="D13" i="12" s="1"/>
  <c r="G31" i="80"/>
  <c r="G31" i="84"/>
  <c r="D14" i="12" s="1"/>
  <c r="A7" i="12"/>
  <c r="E12" i="12" l="1"/>
  <c r="F12" i="12" s="1"/>
  <c r="E19" i="12"/>
  <c r="F19" i="12" s="1"/>
  <c r="E14" i="12"/>
  <c r="F14" i="12" s="1"/>
  <c r="E20" i="12"/>
  <c r="F20" i="12" s="1"/>
  <c r="E15" i="12"/>
  <c r="F15" i="12" s="1"/>
  <c r="E21" i="12"/>
  <c r="F21" i="12" s="1"/>
  <c r="E17" i="12"/>
  <c r="F17" i="12" s="1"/>
  <c r="E16" i="12"/>
  <c r="F16" i="12" s="1"/>
  <c r="E22" i="12"/>
  <c r="F22" i="12" s="1"/>
  <c r="E18" i="12"/>
  <c r="F18" i="12" s="1"/>
  <c r="E24" i="12"/>
  <c r="F24" i="12" s="1"/>
  <c r="E23" i="12"/>
  <c r="F23" i="12" s="1"/>
  <c r="E13" i="12"/>
  <c r="F13" i="12" s="1"/>
  <c r="D11" i="12"/>
  <c r="E11" i="12" s="1"/>
  <c r="F11" i="12" s="1"/>
  <c r="D10" i="12"/>
  <c r="E10" i="12" s="1"/>
  <c r="F10" i="12" s="1"/>
  <c r="D9" i="12"/>
  <c r="E9" i="12" s="1"/>
  <c r="F9" i="12" s="1"/>
  <c r="E8" i="12"/>
  <c r="F8" i="12" s="1"/>
  <c r="D25" i="12" l="1"/>
  <c r="F25" i="12" l="1"/>
  <c r="E25"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6" authorId="0" shapeId="0" xr:uid="{00000000-0006-0000-0000-000001000000}">
      <text>
        <r>
          <rPr>
            <b/>
            <sz val="12"/>
            <color indexed="81"/>
            <rFont val="ＭＳ Ｐゴシック"/>
            <family val="3"/>
            <charset val="128"/>
          </rPr>
          <t>④総支給額のセルに該当月の金額を入力してください。
人件費単価が自動的に表示されます。</t>
        </r>
        <r>
          <rPr>
            <sz val="12"/>
            <color indexed="81"/>
            <rFont val="ＭＳ Ｐゴシック"/>
            <family val="3"/>
            <charset val="128"/>
          </rPr>
          <t xml:space="preserve">
</t>
        </r>
      </text>
    </comment>
    <comment ref="D6" authorId="0" shapeId="0" xr:uid="{00000000-0006-0000-0000-000002000000}">
      <text>
        <r>
          <rPr>
            <b/>
            <sz val="12"/>
            <color indexed="81"/>
            <rFont val="ＭＳ Ｐゴシック"/>
            <family val="3"/>
            <charset val="128"/>
          </rPr>
          <t>③従事時間は、該当月の「作業日報兼直接人件費個別明細表」の合計時間が自動計算されます。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6" authorId="0" shapeId="0" xr:uid="{00000000-0006-0000-0100-000001000000}">
      <text>
        <r>
          <rPr>
            <b/>
            <sz val="12"/>
            <color indexed="81"/>
            <rFont val="ＭＳ Ｐゴシック"/>
            <family val="3"/>
            <charset val="128"/>
          </rPr>
          <t>④総支給額のセルに該当月の金額を入力してください。
人件費単価が自動的に表示されます。</t>
        </r>
        <r>
          <rPr>
            <sz val="12"/>
            <color indexed="81"/>
            <rFont val="ＭＳ Ｐゴシック"/>
            <family val="3"/>
            <charset val="128"/>
          </rPr>
          <t xml:space="preserve">
</t>
        </r>
      </text>
    </comment>
    <comment ref="D6" authorId="0" shapeId="0" xr:uid="{00000000-0006-0000-0100-000002000000}">
      <text>
        <r>
          <rPr>
            <b/>
            <sz val="12"/>
            <color indexed="81"/>
            <rFont val="ＭＳ Ｐゴシック"/>
            <family val="3"/>
            <charset val="128"/>
          </rPr>
          <t>③従事時間は、該当月の「作業日報兼直接人件費個別明細表」の合計時間が自動計算されます。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00000000-0006-0000-0200-000001000000}">
      <text>
        <r>
          <rPr>
            <b/>
            <sz val="12"/>
            <color indexed="81"/>
            <rFont val="ＭＳ Ｐゴシック"/>
            <family val="3"/>
            <charset val="128"/>
          </rPr>
          <t>「○○：○○」で入力してください。</t>
        </r>
      </text>
    </comment>
    <comment ref="F7" authorId="0" shapeId="0" xr:uid="{00000000-0006-0000-0200-000002000000}">
      <text>
        <r>
          <rPr>
            <b/>
            <sz val="11"/>
            <color indexed="81"/>
            <rFont val="ＭＳ Ｐゴシック"/>
            <family val="3"/>
            <charset val="128"/>
          </rPr>
          <t>昼休憩等の除外時間を30分単位で記入してください。
「○○：○○」で入力してください。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00000000-0006-0000-0300-000001000000}">
      <text>
        <r>
          <rPr>
            <b/>
            <sz val="12"/>
            <color indexed="81"/>
            <rFont val="ＭＳ Ｐゴシック"/>
            <family val="3"/>
            <charset val="128"/>
          </rPr>
          <t>「○○：○○」で入力してください。</t>
        </r>
      </text>
    </comment>
    <comment ref="F7" authorId="0" shapeId="0" xr:uid="{00000000-0006-0000-0300-000002000000}">
      <text>
        <r>
          <rPr>
            <b/>
            <sz val="11"/>
            <color indexed="81"/>
            <rFont val="ＭＳ Ｐゴシック"/>
            <family val="3"/>
            <charset val="128"/>
          </rPr>
          <t>昼休憩等の除外時間を30分単位で記入してください。
「○○：○○」で入力してください。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00000000-0006-0000-0400-000001000000}">
      <text>
        <r>
          <rPr>
            <b/>
            <sz val="12"/>
            <color indexed="81"/>
            <rFont val="ＭＳ Ｐゴシック"/>
            <family val="3"/>
            <charset val="128"/>
          </rPr>
          <t>「○○：○○」で入力してください。</t>
        </r>
      </text>
    </comment>
    <comment ref="F7" authorId="0" shapeId="0" xr:uid="{00000000-0006-0000-0400-000002000000}">
      <text>
        <r>
          <rPr>
            <b/>
            <sz val="11"/>
            <color indexed="81"/>
            <rFont val="ＭＳ Ｐゴシック"/>
            <family val="3"/>
            <charset val="128"/>
          </rPr>
          <t>昼休憩等の除外時間を30分単位で記入してください。
「○○：○○」で入力してください。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00000000-0006-0000-0500-000001000000}">
      <text>
        <r>
          <rPr>
            <b/>
            <sz val="12"/>
            <color indexed="81"/>
            <rFont val="ＭＳ Ｐゴシック"/>
            <family val="3"/>
            <charset val="128"/>
          </rPr>
          <t>「○○：○○」で入力してください。</t>
        </r>
      </text>
    </comment>
    <comment ref="F7" authorId="0" shapeId="0" xr:uid="{00000000-0006-0000-0500-000002000000}">
      <text>
        <r>
          <rPr>
            <b/>
            <sz val="11"/>
            <color indexed="81"/>
            <rFont val="ＭＳ Ｐゴシック"/>
            <family val="3"/>
            <charset val="128"/>
          </rPr>
          <t>昼休憩等の除外時間を30分単位で記入してください。
「○○：○○」で入力してください。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00000000-0006-0000-0600-000001000000}">
      <text>
        <r>
          <rPr>
            <b/>
            <sz val="12"/>
            <color indexed="81"/>
            <rFont val="ＭＳ Ｐゴシック"/>
            <family val="3"/>
            <charset val="128"/>
          </rPr>
          <t>「○○：○○」で入力してください。</t>
        </r>
      </text>
    </comment>
    <comment ref="F7" authorId="0" shapeId="0" xr:uid="{00000000-0006-0000-0600-000002000000}">
      <text>
        <r>
          <rPr>
            <b/>
            <sz val="11"/>
            <color indexed="81"/>
            <rFont val="ＭＳ Ｐゴシック"/>
            <family val="3"/>
            <charset val="128"/>
          </rPr>
          <t>昼休憩等の除外時間を30分単位で記入してください。
「○○：○○」で入力してください。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00000000-0006-0000-0700-000001000000}">
      <text>
        <r>
          <rPr>
            <b/>
            <sz val="12"/>
            <color indexed="81"/>
            <rFont val="ＭＳ Ｐゴシック"/>
            <family val="3"/>
            <charset val="128"/>
          </rPr>
          <t>「○○：○○」で入力してください。</t>
        </r>
      </text>
    </comment>
    <comment ref="F7" authorId="0" shapeId="0" xr:uid="{00000000-0006-0000-0700-000002000000}">
      <text>
        <r>
          <rPr>
            <b/>
            <sz val="11"/>
            <color indexed="81"/>
            <rFont val="ＭＳ Ｐゴシック"/>
            <family val="3"/>
            <charset val="128"/>
          </rPr>
          <t>昼休憩等の除外時間を30分単位で記入してください。
「○○：○○」で入力してください。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00000000-0006-0000-0800-000001000000}">
      <text>
        <r>
          <rPr>
            <b/>
            <sz val="12"/>
            <color indexed="81"/>
            <rFont val="ＭＳ Ｐゴシック"/>
            <family val="3"/>
            <charset val="128"/>
          </rPr>
          <t>「○○：○○」で入力してください。</t>
        </r>
      </text>
    </comment>
    <comment ref="F7" authorId="0" shapeId="0" xr:uid="{00000000-0006-0000-0800-000002000000}">
      <text>
        <r>
          <rPr>
            <b/>
            <sz val="11"/>
            <color indexed="81"/>
            <rFont val="ＭＳ Ｐゴシック"/>
            <family val="3"/>
            <charset val="128"/>
          </rPr>
          <t>昼休憩等の除外時間を30分単位で記入してください。
「○○：○○」で入力してください。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00000000-0006-0000-0900-000001000000}">
      <text>
        <r>
          <rPr>
            <b/>
            <sz val="12"/>
            <color indexed="81"/>
            <rFont val="ＭＳ Ｐゴシック"/>
            <family val="3"/>
            <charset val="128"/>
          </rPr>
          <t>「○○：○○」で入力してください。</t>
        </r>
      </text>
    </comment>
    <comment ref="F7" authorId="0" shapeId="0" xr:uid="{00000000-0006-0000-0900-000002000000}">
      <text>
        <r>
          <rPr>
            <b/>
            <sz val="11"/>
            <color indexed="81"/>
            <rFont val="ＭＳ Ｐゴシック"/>
            <family val="3"/>
            <charset val="128"/>
          </rPr>
          <t>昼休憩等の除外時間を30分単位で記入してください。
「○○：○○」で入力してください。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00000000-0006-0000-0A00-000001000000}">
      <text>
        <r>
          <rPr>
            <b/>
            <sz val="12"/>
            <color indexed="81"/>
            <rFont val="ＭＳ Ｐゴシック"/>
            <family val="3"/>
            <charset val="128"/>
          </rPr>
          <t>「○○：○○」で入力してください。</t>
        </r>
      </text>
    </comment>
    <comment ref="F7" authorId="0" shapeId="0" xr:uid="{00000000-0006-0000-0A00-000002000000}">
      <text>
        <r>
          <rPr>
            <b/>
            <sz val="11"/>
            <color indexed="81"/>
            <rFont val="ＭＳ Ｐゴシック"/>
            <family val="3"/>
            <charset val="128"/>
          </rPr>
          <t>昼休憩等の除外時間を30分単位で記入してください。
「○○：○○」で入力してください。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00000000-0006-0000-0B00-000001000000}">
      <text>
        <r>
          <rPr>
            <b/>
            <sz val="12"/>
            <color indexed="81"/>
            <rFont val="ＭＳ Ｐゴシック"/>
            <family val="3"/>
            <charset val="128"/>
          </rPr>
          <t>「○○：○○」で入力してください。</t>
        </r>
      </text>
    </comment>
    <comment ref="F7" authorId="0" shapeId="0" xr:uid="{00000000-0006-0000-0B00-000002000000}">
      <text>
        <r>
          <rPr>
            <b/>
            <sz val="11"/>
            <color indexed="81"/>
            <rFont val="ＭＳ Ｐゴシック"/>
            <family val="3"/>
            <charset val="128"/>
          </rPr>
          <t>昼休憩等の除外時間を30分単位で記入してください。
「○○：○○」で入力してください。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00000000-0006-0000-0C00-000001000000}">
      <text>
        <r>
          <rPr>
            <b/>
            <sz val="12"/>
            <color indexed="81"/>
            <rFont val="ＭＳ Ｐゴシック"/>
            <family val="3"/>
            <charset val="128"/>
          </rPr>
          <t>「○○：○○」で入力してください。</t>
        </r>
      </text>
    </comment>
    <comment ref="F7" authorId="0" shapeId="0" xr:uid="{00000000-0006-0000-0C00-000002000000}">
      <text>
        <r>
          <rPr>
            <b/>
            <sz val="11"/>
            <color indexed="81"/>
            <rFont val="ＭＳ Ｐゴシック"/>
            <family val="3"/>
            <charset val="128"/>
          </rPr>
          <t>昼休憩等の除外時間を30分単位で記入してください。
「○○：○○」で入力してください。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00000000-0006-0000-0D00-000001000000}">
      <text>
        <r>
          <rPr>
            <b/>
            <sz val="12"/>
            <color indexed="81"/>
            <rFont val="ＭＳ Ｐゴシック"/>
            <family val="3"/>
            <charset val="128"/>
          </rPr>
          <t>「○○：○○」で入力してください。</t>
        </r>
      </text>
    </comment>
    <comment ref="F7" authorId="0" shapeId="0" xr:uid="{00000000-0006-0000-0D00-000002000000}">
      <text>
        <r>
          <rPr>
            <b/>
            <sz val="11"/>
            <color indexed="81"/>
            <rFont val="ＭＳ Ｐゴシック"/>
            <family val="3"/>
            <charset val="128"/>
          </rPr>
          <t>昼休憩等の除外時間を30分単位で記入してください。
「○○：○○」で入力してください。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00000000-0006-0000-0E00-000001000000}">
      <text>
        <r>
          <rPr>
            <b/>
            <sz val="12"/>
            <color indexed="81"/>
            <rFont val="ＭＳ Ｐゴシック"/>
            <family val="3"/>
            <charset val="128"/>
          </rPr>
          <t>「○○：○○」で入力してください。</t>
        </r>
      </text>
    </comment>
    <comment ref="F7" authorId="0" shapeId="0" xr:uid="{00000000-0006-0000-0E00-000002000000}">
      <text>
        <r>
          <rPr>
            <b/>
            <sz val="11"/>
            <color indexed="81"/>
            <rFont val="ＭＳ Ｐゴシック"/>
            <family val="3"/>
            <charset val="128"/>
          </rPr>
          <t>昼休憩等の除外時間を30分単位で記入してください。
「○○：○○」で入力してください。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00000000-0006-0000-0F00-000001000000}">
      <text>
        <r>
          <rPr>
            <b/>
            <sz val="12"/>
            <color indexed="81"/>
            <rFont val="ＭＳ Ｐゴシック"/>
            <family val="3"/>
            <charset val="128"/>
          </rPr>
          <t>「○○：○○」で入力してください。</t>
        </r>
      </text>
    </comment>
    <comment ref="F7" authorId="0" shapeId="0" xr:uid="{00000000-0006-0000-0F00-000002000000}">
      <text>
        <r>
          <rPr>
            <b/>
            <sz val="11"/>
            <color indexed="81"/>
            <rFont val="ＭＳ Ｐゴシック"/>
            <family val="3"/>
            <charset val="128"/>
          </rPr>
          <t>昼休憩等の除外時間を30分単位で記入してください。
「○○：○○」で入力してください。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00000000-0006-0000-1000-000001000000}">
      <text>
        <r>
          <rPr>
            <b/>
            <sz val="12"/>
            <color indexed="81"/>
            <rFont val="ＭＳ Ｐゴシック"/>
            <family val="3"/>
            <charset val="128"/>
          </rPr>
          <t>「○○：○○」で入力してください。</t>
        </r>
      </text>
    </comment>
    <comment ref="F7" authorId="0" shapeId="0" xr:uid="{00000000-0006-0000-1000-000002000000}">
      <text>
        <r>
          <rPr>
            <b/>
            <sz val="11"/>
            <color indexed="81"/>
            <rFont val="ＭＳ Ｐゴシック"/>
            <family val="3"/>
            <charset val="128"/>
          </rPr>
          <t>昼休憩等の除外時間を30分単位で記入してください。
「○○：○○」で入力してください。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00000000-0006-0000-1100-000001000000}">
      <text>
        <r>
          <rPr>
            <b/>
            <sz val="12"/>
            <color indexed="81"/>
            <rFont val="ＭＳ Ｐゴシック"/>
            <family val="3"/>
            <charset val="128"/>
          </rPr>
          <t>「○○：○○」で入力してください。</t>
        </r>
      </text>
    </comment>
    <comment ref="F7" authorId="0" shapeId="0" xr:uid="{00000000-0006-0000-1100-000002000000}">
      <text>
        <r>
          <rPr>
            <b/>
            <sz val="11"/>
            <color indexed="81"/>
            <rFont val="ＭＳ Ｐゴシック"/>
            <family val="3"/>
            <charset val="128"/>
          </rPr>
          <t>昼休憩等の除外時間を30分単位で記入してください。
「○○：○○」で入力してください。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00000000-0006-0000-1200-000001000000}">
      <text>
        <r>
          <rPr>
            <b/>
            <sz val="12"/>
            <color indexed="81"/>
            <rFont val="ＭＳ Ｐゴシック"/>
            <family val="3"/>
            <charset val="128"/>
          </rPr>
          <t>「○○：○○」で入力してください。</t>
        </r>
      </text>
    </comment>
    <comment ref="F7" authorId="0" shapeId="0" xr:uid="{00000000-0006-0000-1200-000002000000}">
      <text>
        <r>
          <rPr>
            <b/>
            <sz val="11"/>
            <color indexed="81"/>
            <rFont val="ＭＳ Ｐゴシック"/>
            <family val="3"/>
            <charset val="128"/>
          </rPr>
          <t>昼休憩等の除外時間を30分単位で記入してください。
「○○：○○」で入力してください。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00000000-0006-0000-1300-000001000000}">
      <text>
        <r>
          <rPr>
            <b/>
            <sz val="12"/>
            <color indexed="81"/>
            <rFont val="ＭＳ Ｐゴシック"/>
            <family val="3"/>
            <charset val="128"/>
          </rPr>
          <t>「○○：○○」で入力してください。</t>
        </r>
      </text>
    </comment>
    <comment ref="F7" authorId="0" shapeId="0" xr:uid="{00000000-0006-0000-1300-000002000000}">
      <text>
        <r>
          <rPr>
            <b/>
            <sz val="11"/>
            <color indexed="81"/>
            <rFont val="ＭＳ Ｐゴシック"/>
            <family val="3"/>
            <charset val="128"/>
          </rPr>
          <t>昼休憩等の除外時間を30分単位で記入してください。
「○○：○○」で入力してください。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00000000-0006-0000-1400-000001000000}">
      <text>
        <r>
          <rPr>
            <b/>
            <sz val="12"/>
            <color indexed="81"/>
            <rFont val="ＭＳ Ｐゴシック"/>
            <family val="3"/>
            <charset val="128"/>
          </rPr>
          <t>「○○：○○」で入力してください。</t>
        </r>
      </text>
    </comment>
    <comment ref="F7" authorId="0" shapeId="0" xr:uid="{00000000-0006-0000-1400-000002000000}">
      <text>
        <r>
          <rPr>
            <b/>
            <sz val="11"/>
            <color indexed="81"/>
            <rFont val="ＭＳ Ｐゴシック"/>
            <family val="3"/>
            <charset val="128"/>
          </rPr>
          <t>昼休憩等の除外時間を30分単位で記入してください。
「○○：○○」で入力してください。</t>
        </r>
      </text>
    </comment>
  </commentList>
</comments>
</file>

<file path=xl/sharedStrings.xml><?xml version="1.0" encoding="utf-8"?>
<sst xmlns="http://schemas.openxmlformats.org/spreadsheetml/2006/main" count="812" uniqueCount="61">
  <si>
    <t>～</t>
    <phoneticPr fontId="2"/>
  </si>
  <si>
    <t>作業内容</t>
    <rPh sb="0" eb="2">
      <t>サギョウ</t>
    </rPh>
    <rPh sb="2" eb="4">
      <t>ナイヨウ</t>
    </rPh>
    <phoneticPr fontId="2"/>
  </si>
  <si>
    <t>報酬月額（給与等）</t>
    <rPh sb="0" eb="2">
      <t>ホウシュウ</t>
    </rPh>
    <rPh sb="2" eb="4">
      <t>ゲツガク</t>
    </rPh>
    <rPh sb="5" eb="7">
      <t>キュウヨ</t>
    </rPh>
    <rPh sb="7" eb="8">
      <t>トウ</t>
    </rPh>
    <phoneticPr fontId="2"/>
  </si>
  <si>
    <t>人件費単価（時給）</t>
    <phoneticPr fontId="2"/>
  </si>
  <si>
    <t>円以上</t>
  </si>
  <si>
    <t>円未満</t>
  </si>
  <si>
    <t>単位：円</t>
  </si>
  <si>
    <t>～</t>
  </si>
  <si>
    <t>合計</t>
    <rPh sb="0" eb="2">
      <t>ゴウケイ</t>
    </rPh>
    <phoneticPr fontId="2"/>
  </si>
  <si>
    <t>氏名</t>
    <rPh sb="0" eb="2">
      <t>シメイ</t>
    </rPh>
    <phoneticPr fontId="2"/>
  </si>
  <si>
    <t>年月</t>
    <rPh sb="0" eb="2">
      <t>ネンゲツ</t>
    </rPh>
    <phoneticPr fontId="2"/>
  </si>
  <si>
    <t>日付</t>
    <rPh sb="0" eb="2">
      <t>ヒヅケ</t>
    </rPh>
    <phoneticPr fontId="2"/>
  </si>
  <si>
    <t>従事者氏名</t>
    <rPh sb="0" eb="3">
      <t>ジュウジシャ</t>
    </rPh>
    <rPh sb="3" eb="5">
      <t>シメイ</t>
    </rPh>
    <phoneticPr fontId="2"/>
  </si>
  <si>
    <t>企業名</t>
    <rPh sb="0" eb="1">
      <t>キ</t>
    </rPh>
    <rPh sb="1" eb="2">
      <t>ギョウ</t>
    </rPh>
    <rPh sb="2" eb="3">
      <t>メイ</t>
    </rPh>
    <phoneticPr fontId="2"/>
  </si>
  <si>
    <t>休憩等
除外時間</t>
    <rPh sb="0" eb="2">
      <t>キュウケイ</t>
    </rPh>
    <rPh sb="2" eb="3">
      <t>ナド</t>
    </rPh>
    <rPh sb="4" eb="6">
      <t>ジョガイ</t>
    </rPh>
    <rPh sb="6" eb="8">
      <t>ジカン</t>
    </rPh>
    <phoneticPr fontId="2"/>
  </si>
  <si>
    <t>企業名</t>
    <rPh sb="0" eb="2">
      <t>キギョウ</t>
    </rPh>
    <rPh sb="2" eb="3">
      <t>メイ</t>
    </rPh>
    <phoneticPr fontId="2"/>
  </si>
  <si>
    <t>作業時間数</t>
    <rPh sb="0" eb="2">
      <t>サギョウ</t>
    </rPh>
    <rPh sb="2" eb="4">
      <t>ジカン</t>
    </rPh>
    <rPh sb="4" eb="5">
      <t>スウ</t>
    </rPh>
    <phoneticPr fontId="2"/>
  </si>
  <si>
    <t>作業時刻</t>
    <rPh sb="0" eb="2">
      <t>サギョウ</t>
    </rPh>
    <rPh sb="2" eb="4">
      <t>ジコク</t>
    </rPh>
    <phoneticPr fontId="2"/>
  </si>
  <si>
    <r>
      <t xml:space="preserve">総支給額
(円)
</t>
    </r>
    <r>
      <rPr>
        <b/>
        <sz val="10.5"/>
        <color indexed="8"/>
        <rFont val="ＭＳ 明朝"/>
        <family val="1"/>
        <charset val="128"/>
      </rPr>
      <t>(A)</t>
    </r>
    <rPh sb="0" eb="1">
      <t>ソウ</t>
    </rPh>
    <rPh sb="1" eb="3">
      <t>シキュウ</t>
    </rPh>
    <rPh sb="3" eb="4">
      <t>ガク</t>
    </rPh>
    <rPh sb="6" eb="7">
      <t>エン</t>
    </rPh>
    <phoneticPr fontId="2"/>
  </si>
  <si>
    <r>
      <t xml:space="preserve">時間単価
(円)
</t>
    </r>
    <r>
      <rPr>
        <b/>
        <sz val="10.5"/>
        <color indexed="8"/>
        <rFont val="ＭＳ 明朝"/>
        <family val="1"/>
        <charset val="128"/>
      </rPr>
      <t xml:space="preserve">(B) </t>
    </r>
    <rPh sb="0" eb="2">
      <t>ジカン</t>
    </rPh>
    <rPh sb="2" eb="4">
      <t>タンカ</t>
    </rPh>
    <rPh sb="6" eb="7">
      <t>エン</t>
    </rPh>
    <phoneticPr fontId="2"/>
  </si>
  <si>
    <r>
      <t xml:space="preserve">従事時間
(時間)
</t>
    </r>
    <r>
      <rPr>
        <b/>
        <sz val="10.5"/>
        <color indexed="8"/>
        <rFont val="ＭＳ 明朝"/>
        <family val="1"/>
        <charset val="128"/>
      </rPr>
      <t xml:space="preserve">(C) </t>
    </r>
    <rPh sb="0" eb="2">
      <t>ジュウジ</t>
    </rPh>
    <rPh sb="2" eb="4">
      <t>ジカン</t>
    </rPh>
    <rPh sb="6" eb="8">
      <t>ジカン</t>
    </rPh>
    <phoneticPr fontId="2"/>
  </si>
  <si>
    <r>
      <t>算定額</t>
    </r>
    <r>
      <rPr>
        <b/>
        <sz val="10.5"/>
        <color indexed="8"/>
        <rFont val="ＭＳ 明朝"/>
        <family val="1"/>
        <charset val="128"/>
      </rPr>
      <t xml:space="preserve">
(D)=(B)X(C)</t>
    </r>
    <rPh sb="0" eb="2">
      <t>サンテイ</t>
    </rPh>
    <rPh sb="2" eb="3">
      <t>ガク</t>
    </rPh>
    <phoneticPr fontId="2"/>
  </si>
  <si>
    <t>年月</t>
    <rPh sb="0" eb="1">
      <t>ネン</t>
    </rPh>
    <rPh sb="1" eb="2">
      <t>ツキ</t>
    </rPh>
    <phoneticPr fontId="2"/>
  </si>
  <si>
    <t>直接人件費算定表</t>
    <rPh sb="0" eb="2">
      <t>チョクセツ</t>
    </rPh>
    <rPh sb="2" eb="5">
      <t>ジンケンヒ</t>
    </rPh>
    <rPh sb="5" eb="7">
      <t>サンテイ</t>
    </rPh>
    <rPh sb="7" eb="8">
      <t>ヒョウ</t>
    </rPh>
    <phoneticPr fontId="2"/>
  </si>
  <si>
    <t>助成対象経費
(円)
(A)を上限
とする</t>
    <rPh sb="0" eb="2">
      <t>ジョセイ</t>
    </rPh>
    <rPh sb="2" eb="4">
      <t>タイショウ</t>
    </rPh>
    <rPh sb="4" eb="6">
      <t>ケイヒ</t>
    </rPh>
    <rPh sb="15" eb="17">
      <t>ジョウゲン</t>
    </rPh>
    <phoneticPr fontId="2"/>
  </si>
  <si>
    <t>作業日報兼直接人件費個別明細表</t>
    <phoneticPr fontId="2"/>
  </si>
  <si>
    <t>■「直接人件費算定表（別紙４－１）」の入力</t>
    <rPh sb="2" eb="4">
      <t>チョクセツ</t>
    </rPh>
    <rPh sb="4" eb="7">
      <t>ジンケンヒ</t>
    </rPh>
    <rPh sb="7" eb="9">
      <t>サンテイ</t>
    </rPh>
    <rPh sb="9" eb="10">
      <t>ヒョウ</t>
    </rPh>
    <rPh sb="11" eb="13">
      <t>ベッシ</t>
    </rPh>
    <phoneticPr fontId="2"/>
  </si>
  <si>
    <r>
      <t>（注）</t>
    </r>
    <r>
      <rPr>
        <b/>
        <sz val="10"/>
        <rFont val="ＭＳ 明朝"/>
        <family val="1"/>
        <charset val="128"/>
      </rPr>
      <t>30分単位</t>
    </r>
    <r>
      <rPr>
        <sz val="10"/>
        <rFont val="ＭＳ 明朝"/>
        <family val="1"/>
        <charset val="128"/>
      </rPr>
      <t>で記入してください。</t>
    </r>
    <rPh sb="1" eb="2">
      <t>チュウ</t>
    </rPh>
    <rPh sb="5" eb="6">
      <t>プン</t>
    </rPh>
    <rPh sb="6" eb="8">
      <t>タンイ</t>
    </rPh>
    <rPh sb="9" eb="11">
      <t>キニュウ</t>
    </rPh>
    <phoneticPr fontId="2"/>
  </si>
  <si>
    <t>（１）「総支給額（A）」は、貴社の給与明細表等から手入力してください（賞与や残業手当等は除く）。</t>
    <phoneticPr fontId="2"/>
  </si>
  <si>
    <t>（２）「時間単価（B）」は、報告期間中の”一番低い単価”が自動的に参照されます。</t>
    <phoneticPr fontId="2"/>
  </si>
  <si>
    <t>（４）「算定額」及び「助成対象経費」は、自動計算されます。</t>
    <phoneticPr fontId="2"/>
  </si>
  <si>
    <t xml:space="preserve">※従事者１名につき、本エクセルファイル全体をコピーし、作成してください。 </t>
    <phoneticPr fontId="2"/>
  </si>
  <si>
    <t>（３）「従事時間（C）」は、該当月の「作業日報兼直接人件費個別明細表（別紙４－２）」の時間数合計または月上限150時間が参照されます。</t>
    <rPh sb="51" eb="54">
      <t>ツキジョウゲン</t>
    </rPh>
    <rPh sb="57" eb="59">
      <t>ジカン</t>
    </rPh>
    <phoneticPr fontId="2"/>
  </si>
  <si>
    <t>様式第６号（別紙４－２）</t>
    <rPh sb="0" eb="2">
      <t>ヨウシキ</t>
    </rPh>
    <rPh sb="2" eb="3">
      <t>ダイ</t>
    </rPh>
    <rPh sb="4" eb="5">
      <t>ゴウ</t>
    </rPh>
    <rPh sb="6" eb="8">
      <t>ベッシ</t>
    </rPh>
    <phoneticPr fontId="2"/>
  </si>
  <si>
    <t>様式第６号（別紙４－１）</t>
    <rPh sb="0" eb="2">
      <t>ヨウシキ</t>
    </rPh>
    <rPh sb="2" eb="3">
      <t>ダイ</t>
    </rPh>
    <rPh sb="4" eb="5">
      <t>ゴウ</t>
    </rPh>
    <rPh sb="6" eb="8">
      <t>ベッシ</t>
    </rPh>
    <phoneticPr fontId="2"/>
  </si>
  <si>
    <t>株式会社×××</t>
    <phoneticPr fontId="2"/>
  </si>
  <si>
    <t>○○　○○</t>
    <phoneticPr fontId="2"/>
  </si>
  <si>
    <t>・・・</t>
    <phoneticPr fontId="2"/>
  </si>
  <si>
    <t>・・・・</t>
    <phoneticPr fontId="2"/>
  </si>
  <si>
    <t>サービス構築に向けたプロトタイプの製作</t>
    <rPh sb="4" eb="6">
      <t>コウチク</t>
    </rPh>
    <rPh sb="7" eb="8">
      <t>ム</t>
    </rPh>
    <rPh sb="17" eb="19">
      <t>セイサク</t>
    </rPh>
    <phoneticPr fontId="2"/>
  </si>
  <si>
    <t>株式会社　公社</t>
    <rPh sb="0" eb="4">
      <t>カブシキガイシャ</t>
    </rPh>
    <rPh sb="5" eb="7">
      <t>コウシャ</t>
    </rPh>
    <phoneticPr fontId="2"/>
  </si>
  <si>
    <t>〇〇　〇〇</t>
    <phoneticPr fontId="2"/>
  </si>
  <si>
    <t>曜日</t>
    <rPh sb="0" eb="2">
      <t>ヨウビ</t>
    </rPh>
    <phoneticPr fontId="2"/>
  </si>
  <si>
    <t>曜日</t>
    <rPh sb="0" eb="2">
      <t>ヨウビ</t>
    </rPh>
    <phoneticPr fontId="2"/>
  </si>
  <si>
    <t>火</t>
  </si>
  <si>
    <t>水</t>
  </si>
  <si>
    <t>木</t>
  </si>
  <si>
    <t>金</t>
  </si>
  <si>
    <t>土</t>
  </si>
  <si>
    <t>日</t>
  </si>
  <si>
    <t>令和8年4月</t>
    <rPh sb="0" eb="2">
      <t>レイワ</t>
    </rPh>
    <rPh sb="3" eb="4">
      <t>ネン</t>
    </rPh>
    <rPh sb="5" eb="6">
      <t>ガツ</t>
    </rPh>
    <phoneticPr fontId="2"/>
  </si>
  <si>
    <t>令和8年5月</t>
    <rPh sb="0" eb="2">
      <t>レイワ</t>
    </rPh>
    <rPh sb="3" eb="4">
      <t>ネン</t>
    </rPh>
    <rPh sb="5" eb="6">
      <t>ガツ</t>
    </rPh>
    <phoneticPr fontId="2"/>
  </si>
  <si>
    <t>令和8年6月</t>
    <rPh sb="0" eb="2">
      <t>レイワ</t>
    </rPh>
    <rPh sb="3" eb="4">
      <t>ネン</t>
    </rPh>
    <rPh sb="5" eb="6">
      <t>ガツ</t>
    </rPh>
    <phoneticPr fontId="2"/>
  </si>
  <si>
    <t>令和8年7月</t>
    <rPh sb="0" eb="2">
      <t>レイワ</t>
    </rPh>
    <rPh sb="3" eb="4">
      <t>ネン</t>
    </rPh>
    <rPh sb="5" eb="6">
      <t>ガツ</t>
    </rPh>
    <phoneticPr fontId="2"/>
  </si>
  <si>
    <t>令和8年8月</t>
    <rPh sb="0" eb="2">
      <t>レイワ</t>
    </rPh>
    <rPh sb="3" eb="4">
      <t>ネン</t>
    </rPh>
    <rPh sb="5" eb="6">
      <t>ガツ</t>
    </rPh>
    <phoneticPr fontId="2"/>
  </si>
  <si>
    <t>令和8年9月</t>
    <rPh sb="0" eb="2">
      <t>レイワ</t>
    </rPh>
    <rPh sb="3" eb="4">
      <t>ネン</t>
    </rPh>
    <rPh sb="5" eb="6">
      <t>ガツ</t>
    </rPh>
    <phoneticPr fontId="2"/>
  </si>
  <si>
    <t>令和8年10月</t>
    <rPh sb="0" eb="2">
      <t>レイワ</t>
    </rPh>
    <rPh sb="3" eb="4">
      <t>ネン</t>
    </rPh>
    <rPh sb="6" eb="7">
      <t>ガツ</t>
    </rPh>
    <phoneticPr fontId="2"/>
  </si>
  <si>
    <t>令和8年11月</t>
    <rPh sb="0" eb="2">
      <t>レイワ</t>
    </rPh>
    <rPh sb="3" eb="4">
      <t>ネン</t>
    </rPh>
    <rPh sb="6" eb="7">
      <t>ガツ</t>
    </rPh>
    <phoneticPr fontId="2"/>
  </si>
  <si>
    <t>令和8年12月</t>
    <rPh sb="0" eb="2">
      <t>レイワ</t>
    </rPh>
    <rPh sb="3" eb="4">
      <t>ネン</t>
    </rPh>
    <rPh sb="6" eb="7">
      <t>ガツ</t>
    </rPh>
    <phoneticPr fontId="2"/>
  </si>
  <si>
    <t>R8年5月</t>
    <rPh sb="2" eb="3">
      <t>ネン</t>
    </rPh>
    <rPh sb="4" eb="5">
      <t>ガツ</t>
    </rPh>
    <phoneticPr fontId="2"/>
  </si>
  <si>
    <t>月</t>
    <rPh sb="0" eb="1">
      <t>ツキ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</si>
</sst>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h&quot;時間&quot;mm&quot;分&quot;;@"/>
    <numFmt numFmtId="177" formatCode="#,##0_ "/>
    <numFmt numFmtId="178" formatCode="#,##0.0_ "/>
    <numFmt numFmtId="179" formatCode="[h]&quot;時間&quot;mm&quot;分&quot;;@"/>
    <numFmt numFmtId="180" formatCode="m&quot;月&quot;d&quot;日&quot;;@"/>
  </numFmts>
  <fonts count="25" x14ac:knownFonts="1">
    <font>
      <sz val="11"/>
      <name val="ＭＳ Ｐゴシック"/>
      <family val="3"/>
      <charset val="128"/>
    </font>
    <font>
      <sz val="11"/>
      <color indexed="8"/>
      <name val="ＭＳ Ｐゴシック"/>
      <family val="3"/>
      <charset val="128"/>
    </font>
    <font>
      <sz val="6"/>
      <name val="ＭＳ Ｐゴシック"/>
      <family val="3"/>
      <charset val="128"/>
    </font>
    <font>
      <b/>
      <sz val="12"/>
      <color indexed="81"/>
      <name val="ＭＳ Ｐゴシック"/>
      <family val="3"/>
      <charset val="128"/>
    </font>
    <font>
      <b/>
      <sz val="12"/>
      <name val="ＭＳ 明朝"/>
      <family val="1"/>
      <charset val="128"/>
    </font>
    <font>
      <sz val="10"/>
      <name val="ＭＳ 明朝"/>
      <family val="1"/>
      <charset val="128"/>
    </font>
    <font>
      <b/>
      <sz val="10"/>
      <name val="ＭＳ 明朝"/>
      <family val="1"/>
      <charset val="128"/>
    </font>
    <font>
      <b/>
      <sz val="12"/>
      <color indexed="8"/>
      <name val="ＭＳ 明朝"/>
      <family val="1"/>
      <charset val="128"/>
    </font>
    <font>
      <b/>
      <sz val="11"/>
      <color indexed="81"/>
      <name val="ＭＳ Ｐゴシック"/>
      <family val="3"/>
      <charset val="128"/>
    </font>
    <font>
      <sz val="12"/>
      <color indexed="81"/>
      <name val="ＭＳ Ｐゴシック"/>
      <family val="3"/>
      <charset val="128"/>
    </font>
    <font>
      <sz val="10.5"/>
      <name val="ＭＳ 明朝"/>
      <family val="1"/>
      <charset val="128"/>
    </font>
    <font>
      <sz val="10"/>
      <color rgb="FFFF0000"/>
      <name val="ＭＳ 明朝"/>
      <family val="1"/>
      <charset val="128"/>
    </font>
    <font>
      <sz val="10"/>
      <name val="ＭＳ Ｐゴシック"/>
      <family val="3"/>
      <charset val="128"/>
    </font>
    <font>
      <b/>
      <sz val="10.5"/>
      <name val="ＭＳ 明朝"/>
      <family val="1"/>
      <charset val="128"/>
    </font>
    <font>
      <sz val="10"/>
      <color indexed="8"/>
      <name val="ＭＳ Ｐゴシック"/>
      <family val="3"/>
      <charset val="128"/>
    </font>
    <font>
      <sz val="10"/>
      <color indexed="8"/>
      <name val="ＭＳ Ｐ明朝"/>
      <family val="1"/>
      <charset val="128"/>
    </font>
    <font>
      <sz val="10.5"/>
      <color indexed="8"/>
      <name val="ＭＳ 明朝"/>
      <family val="1"/>
      <charset val="128"/>
    </font>
    <font>
      <b/>
      <sz val="10.5"/>
      <color indexed="8"/>
      <name val="ＭＳ 明朝"/>
      <family val="1"/>
      <charset val="128"/>
    </font>
    <font>
      <sz val="12"/>
      <color indexed="8"/>
      <name val="ＭＳ 明朝"/>
      <family val="1"/>
      <charset val="128"/>
    </font>
    <font>
      <sz val="9"/>
      <color indexed="8"/>
      <name val="ＭＳ 明朝"/>
      <family val="1"/>
      <charset val="128"/>
    </font>
    <font>
      <b/>
      <sz val="10.5"/>
      <color rgb="FF0070C0"/>
      <name val="HG丸ｺﾞｼｯｸM-PRO"/>
      <family val="3"/>
      <charset val="128"/>
    </font>
    <font>
      <sz val="11"/>
      <color rgb="FF0070C0"/>
      <name val="HG丸ｺﾞｼｯｸM-PRO"/>
      <family val="3"/>
      <charset val="128"/>
    </font>
    <font>
      <sz val="10"/>
      <color rgb="FF0070C0"/>
      <name val="HG丸ｺﾞｼｯｸM-PRO"/>
      <family val="3"/>
      <charset val="128"/>
    </font>
    <font>
      <sz val="10"/>
      <color rgb="FF0070C0"/>
      <name val="ＭＳ 明朝"/>
      <family val="1"/>
      <charset val="128"/>
    </font>
    <font>
      <b/>
      <sz val="16"/>
      <color rgb="FFFF0000"/>
      <name val="ＭＳ 明朝"/>
      <family val="1"/>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theme="0" tint="-0.14996795556505021"/>
      </right>
      <top/>
      <bottom/>
      <diagonal/>
    </border>
    <border>
      <left style="thin">
        <color theme="0" tint="-0.14996795556505021"/>
      </left>
      <right style="thin">
        <color theme="0" tint="-0.14996795556505021"/>
      </right>
      <top/>
      <bottom/>
      <diagonal/>
    </border>
    <border>
      <left style="thin">
        <color theme="0" tint="-0.14996795556505021"/>
      </left>
      <right/>
      <top/>
      <bottom/>
      <diagonal/>
    </border>
  </borders>
  <cellStyleXfs count="2">
    <xf numFmtId="0" fontId="0" fillId="0" borderId="0"/>
    <xf numFmtId="0" fontId="1" fillId="0" borderId="0">
      <alignment vertical="center"/>
    </xf>
  </cellStyleXfs>
  <cellXfs count="101">
    <xf numFmtId="0" fontId="0" fillId="0" borderId="0" xfId="0"/>
    <xf numFmtId="177" fontId="1" fillId="0" borderId="0" xfId="1" applyNumberFormat="1" applyFont="1" applyProtection="1">
      <alignment vertical="center"/>
    </xf>
    <xf numFmtId="177" fontId="1" fillId="0" borderId="0" xfId="1" applyNumberFormat="1" applyFont="1" applyAlignment="1" applyProtection="1">
      <alignment vertical="center" wrapText="1"/>
    </xf>
    <xf numFmtId="177" fontId="1" fillId="0" borderId="0" xfId="1" applyNumberFormat="1" applyFont="1" applyAlignment="1" applyProtection="1">
      <alignment horizontal="right" vertical="center" shrinkToFit="1"/>
    </xf>
    <xf numFmtId="0" fontId="12" fillId="0" borderId="0" xfId="0" applyFont="1" applyAlignment="1">
      <alignment vertical="center"/>
    </xf>
    <xf numFmtId="0" fontId="12" fillId="0" borderId="0" xfId="0" applyFont="1" applyAlignment="1">
      <alignment horizontal="center" vertical="center"/>
    </xf>
    <xf numFmtId="0" fontId="12" fillId="0" borderId="0" xfId="0" applyFont="1" applyAlignment="1">
      <alignment vertical="center" shrinkToFit="1"/>
    </xf>
    <xf numFmtId="0" fontId="12" fillId="0" borderId="0" xfId="0" applyFont="1" applyAlignment="1">
      <alignment horizontal="center" vertical="center" shrinkToFit="1"/>
    </xf>
    <xf numFmtId="0" fontId="12" fillId="0" borderId="0" xfId="0" applyFont="1" applyAlignment="1">
      <alignment vertical="center" wrapText="1"/>
    </xf>
    <xf numFmtId="20" fontId="5" fillId="0" borderId="0" xfId="0" applyNumberFormat="1" applyFont="1" applyFill="1" applyBorder="1" applyAlignment="1" applyProtection="1">
      <alignment horizontal="center" vertical="center" shrinkToFit="1"/>
      <protection locked="0"/>
    </xf>
    <xf numFmtId="0" fontId="5" fillId="0" borderId="0" xfId="0" applyFont="1" applyFill="1" applyBorder="1" applyAlignment="1">
      <alignment horizontal="center" vertical="center" shrinkToFit="1"/>
    </xf>
    <xf numFmtId="20" fontId="11" fillId="0" borderId="0" xfId="0" applyNumberFormat="1" applyFont="1" applyFill="1" applyBorder="1" applyAlignment="1" applyProtection="1">
      <alignment horizontal="center" vertical="center" shrinkToFit="1"/>
      <protection locked="0"/>
    </xf>
    <xf numFmtId="176" fontId="5" fillId="0" borderId="0" xfId="0" applyNumberFormat="1" applyFont="1" applyFill="1" applyBorder="1" applyAlignment="1" applyProtection="1">
      <alignment horizontal="right" vertical="center" shrinkToFit="1"/>
    </xf>
    <xf numFmtId="0" fontId="5" fillId="0" borderId="0" xfId="0" applyFont="1" applyFill="1" applyBorder="1" applyAlignment="1" applyProtection="1">
      <alignment vertical="center" wrapText="1"/>
      <protection locked="0"/>
    </xf>
    <xf numFmtId="0" fontId="5" fillId="0" borderId="0" xfId="0" applyFont="1" applyFill="1" applyBorder="1" applyAlignment="1" applyProtection="1">
      <alignment horizontal="center" vertical="center" shrinkToFit="1"/>
      <protection locked="0"/>
    </xf>
    <xf numFmtId="0" fontId="5" fillId="0" borderId="12" xfId="0" applyFont="1" applyFill="1" applyBorder="1" applyAlignment="1" applyProtection="1">
      <alignment horizontal="center" vertical="center" shrinkToFit="1"/>
      <protection locked="0"/>
    </xf>
    <xf numFmtId="0" fontId="5" fillId="0" borderId="13" xfId="0" applyFont="1" applyFill="1" applyBorder="1" applyAlignment="1">
      <alignment horizontal="center" vertical="center" shrinkToFit="1"/>
    </xf>
    <xf numFmtId="0" fontId="5" fillId="0" borderId="13" xfId="0" applyFont="1" applyFill="1" applyBorder="1" applyAlignment="1" applyProtection="1">
      <alignment horizontal="center" vertical="center" shrinkToFit="1"/>
      <protection locked="0"/>
    </xf>
    <xf numFmtId="0" fontId="11" fillId="0" borderId="14" xfId="0" applyFont="1" applyFill="1" applyBorder="1" applyAlignment="1" applyProtection="1">
      <alignment horizontal="center" vertical="center" shrinkToFit="1"/>
      <protection locked="0"/>
    </xf>
    <xf numFmtId="0" fontId="5" fillId="3" borderId="2" xfId="0" applyFont="1" applyFill="1" applyBorder="1" applyAlignment="1" applyProtection="1">
      <alignment horizontal="center" vertical="center" shrinkToFit="1"/>
    </xf>
    <xf numFmtId="0" fontId="5" fillId="3" borderId="2" xfId="0" applyFont="1" applyFill="1" applyBorder="1" applyAlignment="1" applyProtection="1">
      <alignment horizontal="center" vertical="center" shrinkToFit="1"/>
    </xf>
    <xf numFmtId="0" fontId="11" fillId="3" borderId="2" xfId="0" applyFont="1" applyFill="1" applyBorder="1" applyAlignment="1" applyProtection="1">
      <alignment horizontal="center" vertical="center" wrapText="1" shrinkToFit="1"/>
    </xf>
    <xf numFmtId="0" fontId="5" fillId="0" borderId="0" xfId="0" applyFont="1" applyFill="1" applyBorder="1" applyAlignment="1" applyProtection="1">
      <alignment horizontal="left" vertical="center" wrapText="1"/>
      <protection locked="0"/>
    </xf>
    <xf numFmtId="0" fontId="5" fillId="3" borderId="1" xfId="0" applyFont="1" applyFill="1" applyBorder="1" applyAlignment="1" applyProtection="1">
      <alignment horizontal="distributed" vertical="center" shrinkToFit="1"/>
    </xf>
    <xf numFmtId="176" fontId="12" fillId="0" borderId="0" xfId="0" applyNumberFormat="1" applyFont="1" applyAlignment="1">
      <alignment vertical="center"/>
    </xf>
    <xf numFmtId="177" fontId="14" fillId="3" borderId="1" xfId="1" applyNumberFormat="1" applyFont="1" applyFill="1" applyBorder="1" applyAlignment="1" applyProtection="1">
      <alignment horizontal="center" vertical="center" wrapText="1"/>
    </xf>
    <xf numFmtId="0" fontId="15" fillId="0" borderId="11" xfId="1" applyFont="1" applyBorder="1" applyAlignment="1" applyProtection="1">
      <alignment horizontal="center" vertical="center"/>
    </xf>
    <xf numFmtId="0" fontId="15" fillId="0" borderId="5" xfId="1" applyFont="1" applyBorder="1" applyAlignment="1" applyProtection="1">
      <alignment horizontal="center" vertical="center"/>
    </xf>
    <xf numFmtId="0" fontId="15" fillId="0" borderId="8" xfId="1" applyFont="1" applyBorder="1" applyAlignment="1" applyProtection="1">
      <alignment horizontal="center" vertical="center"/>
    </xf>
    <xf numFmtId="0" fontId="15" fillId="0" borderId="4" xfId="1" applyFont="1" applyBorder="1" applyAlignment="1" applyProtection="1">
      <alignment horizontal="center" vertical="center"/>
    </xf>
    <xf numFmtId="0" fontId="15" fillId="0" borderId="1" xfId="1" applyFont="1" applyBorder="1" applyAlignment="1" applyProtection="1">
      <alignment horizontal="center" vertical="center"/>
    </xf>
    <xf numFmtId="3" fontId="15" fillId="0" borderId="3" xfId="1" applyNumberFormat="1" applyFont="1" applyBorder="1" applyAlignment="1" applyProtection="1">
      <alignment horizontal="center" vertical="center"/>
    </xf>
    <xf numFmtId="3" fontId="15" fillId="0" borderId="4" xfId="1" applyNumberFormat="1" applyFont="1" applyBorder="1" applyAlignment="1" applyProtection="1">
      <alignment horizontal="center" vertical="center"/>
    </xf>
    <xf numFmtId="177" fontId="16" fillId="0" borderId="0" xfId="1" applyNumberFormat="1" applyFont="1" applyBorder="1" applyAlignment="1" applyProtection="1">
      <alignment horizontal="center" vertical="center" shrinkToFit="1"/>
    </xf>
    <xf numFmtId="0" fontId="16" fillId="0" borderId="12" xfId="0" applyNumberFormat="1" applyFont="1" applyFill="1" applyBorder="1" applyAlignment="1" applyProtection="1">
      <alignment horizontal="center" vertical="center" shrinkToFit="1"/>
    </xf>
    <xf numFmtId="0" fontId="16" fillId="0" borderId="14" xfId="0" applyNumberFormat="1" applyFont="1" applyFill="1" applyBorder="1" applyAlignment="1" applyProtection="1">
      <alignment horizontal="center" vertical="center" shrinkToFit="1"/>
    </xf>
    <xf numFmtId="177" fontId="16" fillId="0" borderId="0" xfId="1" applyNumberFormat="1" applyFont="1" applyBorder="1" applyAlignment="1" applyProtection="1">
      <alignment horizontal="right" vertical="center" shrinkToFit="1"/>
    </xf>
    <xf numFmtId="178" fontId="16" fillId="0" borderId="0" xfId="1" applyNumberFormat="1" applyFont="1" applyFill="1" applyBorder="1" applyAlignment="1" applyProtection="1">
      <alignment horizontal="right" vertical="center" shrinkToFit="1"/>
    </xf>
    <xf numFmtId="178" fontId="16" fillId="0" borderId="0" xfId="0" applyNumberFormat="1" applyFont="1" applyFill="1" applyBorder="1" applyAlignment="1" applyProtection="1">
      <alignment horizontal="right" vertical="center" shrinkToFit="1"/>
    </xf>
    <xf numFmtId="177" fontId="16" fillId="0" borderId="0" xfId="0" applyNumberFormat="1" applyFont="1" applyFill="1" applyBorder="1" applyAlignment="1" applyProtection="1">
      <alignment horizontal="right" vertical="center" shrinkToFit="1"/>
    </xf>
    <xf numFmtId="177" fontId="10" fillId="2" borderId="0" xfId="0" applyNumberFormat="1" applyFont="1" applyFill="1" applyBorder="1" applyAlignment="1" applyProtection="1">
      <alignment horizontal="right" vertical="center" shrinkToFit="1"/>
      <protection locked="0"/>
    </xf>
    <xf numFmtId="177" fontId="16" fillId="0" borderId="7" xfId="1" applyNumberFormat="1" applyFont="1" applyFill="1" applyBorder="1" applyAlignment="1" applyProtection="1">
      <alignment horizontal="center" vertical="center" wrapText="1" shrinkToFit="1"/>
    </xf>
    <xf numFmtId="177" fontId="16" fillId="0" borderId="2" xfId="1" applyNumberFormat="1" applyFont="1" applyFill="1" applyBorder="1" applyAlignment="1" applyProtection="1">
      <alignment horizontal="center" vertical="center" wrapText="1" shrinkToFit="1"/>
    </xf>
    <xf numFmtId="177" fontId="16" fillId="0" borderId="10" xfId="1" applyNumberFormat="1" applyFont="1" applyFill="1" applyBorder="1" applyAlignment="1" applyProtection="1">
      <alignment horizontal="center" vertical="center" wrapText="1" shrinkToFit="1"/>
    </xf>
    <xf numFmtId="3" fontId="5" fillId="0" borderId="3" xfId="0" applyNumberFormat="1" applyFont="1" applyBorder="1" applyAlignment="1" applyProtection="1">
      <alignment horizontal="center" vertical="center" wrapText="1"/>
    </xf>
    <xf numFmtId="0" fontId="12" fillId="0" borderId="0" xfId="0" applyFont="1" applyAlignment="1" applyProtection="1">
      <alignment vertical="center"/>
    </xf>
    <xf numFmtId="0" fontId="12" fillId="0" borderId="0" xfId="0" applyFont="1" applyAlignment="1" applyProtection="1">
      <alignment horizontal="center" vertical="center"/>
    </xf>
    <xf numFmtId="0" fontId="5" fillId="0" borderId="0" xfId="0" applyFont="1" applyFill="1" applyBorder="1" applyAlignment="1" applyProtection="1">
      <alignment horizontal="center" vertical="center" shrinkToFit="1"/>
    </xf>
    <xf numFmtId="0" fontId="5" fillId="0" borderId="12" xfId="0" applyFont="1" applyFill="1" applyBorder="1" applyAlignment="1" applyProtection="1">
      <alignment horizontal="center" vertical="center" shrinkToFit="1"/>
    </xf>
    <xf numFmtId="0" fontId="5" fillId="0" borderId="13" xfId="0" applyFont="1" applyFill="1" applyBorder="1" applyAlignment="1" applyProtection="1">
      <alignment horizontal="center" vertical="center" shrinkToFit="1"/>
    </xf>
    <xf numFmtId="0" fontId="11" fillId="0" borderId="14" xfId="0" applyFont="1" applyFill="1" applyBorder="1" applyAlignment="1" applyProtection="1">
      <alignment horizontal="center" vertical="center" shrinkToFit="1"/>
    </xf>
    <xf numFmtId="0" fontId="5" fillId="0" borderId="0" xfId="0" applyFont="1" applyFill="1" applyBorder="1" applyAlignment="1" applyProtection="1">
      <alignment vertical="center" wrapText="1"/>
    </xf>
    <xf numFmtId="176" fontId="12" fillId="0" borderId="0" xfId="0" applyNumberFormat="1" applyFont="1" applyAlignment="1" applyProtection="1">
      <alignment vertical="center"/>
    </xf>
    <xf numFmtId="0" fontId="12" fillId="0" borderId="0" xfId="0" applyFont="1" applyAlignment="1" applyProtection="1">
      <alignment vertical="center" shrinkToFit="1"/>
    </xf>
    <xf numFmtId="0" fontId="12" fillId="0" borderId="0" xfId="0" applyFont="1" applyAlignment="1" applyProtection="1">
      <alignment horizontal="center" vertical="center" shrinkToFit="1"/>
    </xf>
    <xf numFmtId="0" fontId="12" fillId="0" borderId="0" xfId="0" applyFont="1" applyAlignment="1" applyProtection="1">
      <alignment vertical="center" wrapText="1"/>
    </xf>
    <xf numFmtId="0" fontId="5" fillId="3" borderId="2" xfId="0" applyFont="1" applyFill="1" applyBorder="1" applyAlignment="1" applyProtection="1">
      <alignment horizontal="center" vertical="center" wrapText="1"/>
    </xf>
    <xf numFmtId="177" fontId="17" fillId="3" borderId="1" xfId="1" applyNumberFormat="1" applyFont="1" applyFill="1" applyBorder="1" applyAlignment="1" applyProtection="1">
      <alignment horizontal="distributed" vertical="center" shrinkToFit="1"/>
    </xf>
    <xf numFmtId="177" fontId="1" fillId="0" borderId="0" xfId="1" quotePrefix="1" applyNumberFormat="1" applyFont="1" applyAlignment="1" applyProtection="1">
      <alignment vertical="center" wrapText="1"/>
    </xf>
    <xf numFmtId="179" fontId="6" fillId="0" borderId="0" xfId="0" applyNumberFormat="1" applyFont="1" applyFill="1" applyBorder="1" applyAlignment="1" applyProtection="1">
      <alignment horizontal="right" vertical="center" shrinkToFit="1"/>
    </xf>
    <xf numFmtId="180" fontId="5" fillId="0" borderId="0" xfId="0" applyNumberFormat="1" applyFont="1" applyFill="1" applyBorder="1" applyAlignment="1" applyProtection="1">
      <alignment horizontal="right" vertical="center" shrinkToFit="1"/>
      <protection locked="0"/>
    </xf>
    <xf numFmtId="0" fontId="5" fillId="3" borderId="2" xfId="0" applyFont="1" applyFill="1" applyBorder="1" applyAlignment="1" applyProtection="1">
      <alignment horizontal="center" vertical="center" shrinkToFit="1"/>
    </xf>
    <xf numFmtId="0" fontId="5" fillId="3" borderId="2" xfId="0" applyFont="1" applyFill="1" applyBorder="1" applyAlignment="1" applyProtection="1">
      <alignment horizontal="center" vertical="center" shrinkToFit="1"/>
    </xf>
    <xf numFmtId="177" fontId="21" fillId="2" borderId="0" xfId="0" applyNumberFormat="1" applyFont="1" applyFill="1" applyBorder="1" applyAlignment="1" applyProtection="1">
      <alignment horizontal="right" vertical="center" shrinkToFit="1"/>
      <protection locked="0"/>
    </xf>
    <xf numFmtId="20" fontId="22" fillId="0" borderId="0" xfId="0" applyNumberFormat="1" applyFont="1" applyFill="1" applyBorder="1" applyAlignment="1" applyProtection="1">
      <alignment horizontal="center" vertical="center" shrinkToFit="1"/>
      <protection locked="0"/>
    </xf>
    <xf numFmtId="0" fontId="23" fillId="0" borderId="0" xfId="0" applyFont="1" applyFill="1" applyBorder="1" applyAlignment="1" applyProtection="1">
      <alignment horizontal="left" vertical="center" wrapText="1"/>
      <protection locked="0"/>
    </xf>
    <xf numFmtId="0" fontId="5" fillId="3" borderId="2" xfId="0" applyFont="1" applyFill="1" applyBorder="1" applyAlignment="1" applyProtection="1">
      <alignment horizontal="center" vertical="center" shrinkToFit="1"/>
    </xf>
    <xf numFmtId="180" fontId="5" fillId="0" borderId="0" xfId="0" applyNumberFormat="1" applyFont="1" applyFill="1" applyBorder="1" applyAlignment="1" applyProtection="1">
      <alignment horizontal="center" vertical="center" shrinkToFit="1"/>
      <protection locked="0"/>
    </xf>
    <xf numFmtId="177" fontId="19" fillId="0" borderId="0" xfId="1" applyNumberFormat="1" applyFont="1" applyBorder="1" applyAlignment="1" applyProtection="1">
      <alignment horizontal="left" vertical="center" wrapText="1" indent="1" shrinkToFit="1"/>
    </xf>
    <xf numFmtId="177" fontId="19" fillId="0" borderId="0" xfId="1" applyNumberFormat="1" applyFont="1" applyBorder="1" applyAlignment="1" applyProtection="1">
      <alignment horizontal="left" vertical="center" indent="1" shrinkToFit="1"/>
    </xf>
    <xf numFmtId="3" fontId="15" fillId="0" borderId="4" xfId="1" applyNumberFormat="1" applyFont="1" applyFill="1" applyBorder="1" applyAlignment="1" applyProtection="1">
      <alignment horizontal="center" vertical="center"/>
    </xf>
    <xf numFmtId="0" fontId="15" fillId="0" borderId="1" xfId="1" applyFont="1" applyFill="1" applyBorder="1" applyAlignment="1" applyProtection="1">
      <alignment horizontal="center" vertical="center"/>
    </xf>
    <xf numFmtId="177" fontId="19" fillId="0" borderId="0" xfId="1" applyNumberFormat="1" applyFont="1" applyBorder="1" applyAlignment="1" applyProtection="1">
      <alignment horizontal="left" vertical="center" wrapText="1" indent="1" shrinkToFit="1"/>
    </xf>
    <xf numFmtId="177" fontId="19" fillId="0" borderId="0" xfId="1" applyNumberFormat="1" applyFont="1" applyBorder="1" applyAlignment="1" applyProtection="1">
      <alignment horizontal="left" vertical="center" indent="1" shrinkToFit="1"/>
    </xf>
    <xf numFmtId="177" fontId="16" fillId="0" borderId="0" xfId="1" applyNumberFormat="1" applyFont="1" applyBorder="1" applyAlignment="1" applyProtection="1">
      <alignment horizontal="left" vertical="center" wrapText="1" shrinkToFit="1"/>
    </xf>
    <xf numFmtId="177" fontId="16" fillId="0" borderId="0" xfId="1" applyNumberFormat="1" applyFont="1" applyBorder="1" applyAlignment="1" applyProtection="1">
      <alignment horizontal="left" vertical="center" shrinkToFit="1"/>
    </xf>
    <xf numFmtId="177" fontId="16" fillId="0" borderId="0" xfId="1" applyNumberFormat="1" applyFont="1" applyAlignment="1" applyProtection="1">
      <alignment horizontal="left" vertical="center" shrinkToFit="1"/>
    </xf>
    <xf numFmtId="177" fontId="16" fillId="0" borderId="9" xfId="1" applyNumberFormat="1" applyFont="1" applyFill="1" applyBorder="1" applyAlignment="1" applyProtection="1">
      <alignment horizontal="center" vertical="center" shrinkToFit="1"/>
    </xf>
    <xf numFmtId="177" fontId="7" fillId="0" borderId="0" xfId="1" applyNumberFormat="1" applyFont="1" applyAlignment="1" applyProtection="1">
      <alignment horizontal="center" vertical="center" shrinkToFit="1"/>
    </xf>
    <xf numFmtId="177" fontId="18" fillId="0" borderId="0" xfId="1" applyNumberFormat="1" applyFont="1" applyAlignment="1" applyProtection="1">
      <alignment horizontal="center" vertical="center" shrinkToFit="1"/>
    </xf>
    <xf numFmtId="177" fontId="14" fillId="3" borderId="1" xfId="1" applyNumberFormat="1" applyFont="1" applyFill="1" applyBorder="1" applyAlignment="1" applyProtection="1">
      <alignment horizontal="center" vertical="center"/>
    </xf>
    <xf numFmtId="177" fontId="13" fillId="0" borderId="1" xfId="1" applyNumberFormat="1" applyFont="1" applyFill="1" applyBorder="1" applyAlignment="1" applyProtection="1">
      <alignment horizontal="left" vertical="center" shrinkToFit="1"/>
      <protection locked="0"/>
    </xf>
    <xf numFmtId="177" fontId="19" fillId="0" borderId="0" xfId="1" applyNumberFormat="1" applyFont="1" applyAlignment="1" applyProtection="1">
      <alignment horizontal="left" vertical="center" wrapText="1" indent="1"/>
    </xf>
    <xf numFmtId="0" fontId="16" fillId="0" borderId="0" xfId="0" applyNumberFormat="1" applyFont="1" applyFill="1" applyBorder="1" applyAlignment="1" applyProtection="1">
      <alignment horizontal="left" vertical="center" wrapText="1"/>
    </xf>
    <xf numFmtId="177" fontId="20" fillId="0" borderId="1" xfId="1" applyNumberFormat="1" applyFont="1" applyFill="1" applyBorder="1" applyAlignment="1" applyProtection="1">
      <alignment horizontal="left" vertical="center" shrinkToFit="1"/>
      <protection locked="0"/>
    </xf>
    <xf numFmtId="0" fontId="19" fillId="0" borderId="0" xfId="0" applyNumberFormat="1" applyFont="1" applyFill="1" applyBorder="1" applyAlignment="1" applyProtection="1">
      <alignment horizontal="left" vertical="center" wrapText="1" indent="1"/>
    </xf>
    <xf numFmtId="0" fontId="19" fillId="0" borderId="0" xfId="0" applyNumberFormat="1" applyFont="1" applyFill="1" applyBorder="1" applyAlignment="1" applyProtection="1">
      <alignment horizontal="left" vertical="center" wrapText="1" indent="2"/>
    </xf>
    <xf numFmtId="0" fontId="10" fillId="0" borderId="0" xfId="0" applyFont="1" applyAlignment="1" applyProtection="1">
      <alignment horizontal="left" vertical="center"/>
    </xf>
    <xf numFmtId="0" fontId="4" fillId="0" borderId="9" xfId="0" applyFont="1" applyBorder="1" applyAlignment="1" applyProtection="1">
      <alignment horizontal="center" vertical="center"/>
    </xf>
    <xf numFmtId="0" fontId="4" fillId="0" borderId="0" xfId="0" applyFont="1" applyBorder="1" applyAlignment="1" applyProtection="1">
      <alignment horizontal="center" vertical="center"/>
    </xf>
    <xf numFmtId="56" fontId="5" fillId="0" borderId="6" xfId="0" applyNumberFormat="1" applyFont="1" applyBorder="1" applyAlignment="1" applyProtection="1">
      <alignment horizontal="left" vertical="center" shrinkToFit="1"/>
    </xf>
    <xf numFmtId="56" fontId="5" fillId="0" borderId="9" xfId="0" applyNumberFormat="1" applyFont="1" applyBorder="1" applyAlignment="1" applyProtection="1">
      <alignment horizontal="left" vertical="center" shrinkToFit="1"/>
    </xf>
    <xf numFmtId="0" fontId="6" fillId="0" borderId="3" xfId="0" applyFont="1" applyFill="1" applyBorder="1" applyAlignment="1" applyProtection="1">
      <alignment horizontal="left" vertical="center"/>
    </xf>
    <xf numFmtId="0" fontId="6" fillId="0" borderId="6" xfId="0" applyFont="1" applyFill="1" applyBorder="1" applyAlignment="1" applyProtection="1">
      <alignment horizontal="left" vertical="center"/>
    </xf>
    <xf numFmtId="0" fontId="6" fillId="0" borderId="4" xfId="0" applyFont="1" applyFill="1" applyBorder="1" applyAlignment="1" applyProtection="1">
      <alignment horizontal="left" vertical="center"/>
    </xf>
    <xf numFmtId="0" fontId="5" fillId="0" borderId="3" xfId="0" applyFont="1" applyBorder="1" applyAlignment="1" applyProtection="1">
      <alignment horizontal="left" vertical="center"/>
    </xf>
    <xf numFmtId="0" fontId="5" fillId="0" borderId="6" xfId="0" applyFont="1" applyBorder="1" applyAlignment="1" applyProtection="1">
      <alignment horizontal="left" vertical="center"/>
    </xf>
    <xf numFmtId="0" fontId="5" fillId="0" borderId="4" xfId="0" applyFont="1" applyBorder="1" applyAlignment="1" applyProtection="1">
      <alignment horizontal="left" vertical="center"/>
    </xf>
    <xf numFmtId="177" fontId="24" fillId="0" borderId="0" xfId="1" applyNumberFormat="1" applyFont="1" applyBorder="1" applyAlignment="1" applyProtection="1">
      <alignment horizontal="left" vertical="center" wrapText="1" indent="1" shrinkToFit="1"/>
    </xf>
    <xf numFmtId="177" fontId="24" fillId="0" borderId="0" xfId="1" applyNumberFormat="1" applyFont="1" applyBorder="1" applyAlignment="1" applyProtection="1">
      <alignment horizontal="left" vertical="center" indent="1" shrinkToFit="1"/>
    </xf>
    <xf numFmtId="0" fontId="5" fillId="3" borderId="2" xfId="0" applyFont="1" applyFill="1" applyBorder="1" applyAlignment="1" applyProtection="1">
      <alignment horizontal="center" vertical="center" shrinkToFit="1"/>
    </xf>
  </cellXfs>
  <cellStyles count="2">
    <cellStyle name="標準" xfId="0" builtinId="0"/>
    <cellStyle name="標準 2" xfId="1" xr:uid="{00000000-0005-0000-0000-000001000000}"/>
  </cellStyles>
  <dxfs count="521">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font>
        <b/>
        <i val="0"/>
        <strike val="0"/>
        <condense val="0"/>
        <extend val="0"/>
        <outline val="0"/>
        <shadow val="0"/>
        <u val="none"/>
        <vertAlign val="baseline"/>
        <sz val="10"/>
        <color auto="1"/>
        <name val="ＭＳ 明朝"/>
        <family val="1"/>
        <charset val="128"/>
        <scheme val="none"/>
      </font>
      <numFmt numFmtId="179"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rgb="FFFF0000"/>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1"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1"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1"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1"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1" hidden="0"/>
    </dxf>
    <dxf>
      <fill>
        <patternFill>
          <bgColor theme="8" tint="0.79998168889431442"/>
        </patternFill>
      </fill>
    </dxf>
    <dxf>
      <fill>
        <patternFill>
          <bgColor theme="8" tint="0.79998168889431442"/>
        </patternFill>
      </fill>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scheme val="none"/>
      </font>
      <numFmt numFmtId="179"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b val="0"/>
        <i val="0"/>
        <strike val="0"/>
        <condense val="0"/>
        <extend val="0"/>
        <outline val="0"/>
        <shadow val="0"/>
        <u val="none"/>
        <vertAlign val="baseline"/>
        <sz val="10"/>
        <color auto="1"/>
        <name val="ＭＳ 明朝"/>
        <scheme val="none"/>
      </font>
      <numFmt numFmtId="180"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numFmt numFmtId="180" formatCode="m&quot;月&quot;d&quot;日&quot;;@"/>
      <fill>
        <patternFill patternType="none">
          <fgColor indexed="64"/>
          <bgColor auto="1"/>
        </patternFill>
      </fill>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scheme val="none"/>
      </font>
      <numFmt numFmtId="179"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b val="0"/>
        <i val="0"/>
        <strike val="0"/>
        <condense val="0"/>
        <extend val="0"/>
        <outline val="0"/>
        <shadow val="0"/>
        <u val="none"/>
        <vertAlign val="baseline"/>
        <sz val="10"/>
        <color auto="1"/>
        <name val="ＭＳ 明朝"/>
        <scheme val="none"/>
      </font>
      <numFmt numFmtId="180"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numFmt numFmtId="180" formatCode="m&quot;月&quot;d&quot;日&quot;;@"/>
      <fill>
        <patternFill patternType="none">
          <fgColor indexed="64"/>
          <bgColor auto="1"/>
        </patternFill>
      </fill>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scheme val="none"/>
      </font>
      <numFmt numFmtId="179"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b val="0"/>
        <i val="0"/>
        <strike val="0"/>
        <condense val="0"/>
        <extend val="0"/>
        <outline val="0"/>
        <shadow val="0"/>
        <u val="none"/>
        <vertAlign val="baseline"/>
        <sz val="10"/>
        <color auto="1"/>
        <name val="ＭＳ 明朝"/>
        <scheme val="none"/>
      </font>
      <numFmt numFmtId="180"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numFmt numFmtId="180" formatCode="m&quot;月&quot;d&quot;日&quot;;@"/>
      <fill>
        <patternFill patternType="none">
          <fgColor indexed="64"/>
          <bgColor auto="1"/>
        </patternFill>
      </fill>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scheme val="none"/>
      </font>
      <numFmt numFmtId="179"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b val="0"/>
        <i val="0"/>
        <strike val="0"/>
        <condense val="0"/>
        <extend val="0"/>
        <outline val="0"/>
        <shadow val="0"/>
        <u val="none"/>
        <vertAlign val="baseline"/>
        <sz val="10"/>
        <color auto="1"/>
        <name val="ＭＳ 明朝"/>
        <scheme val="none"/>
      </font>
      <numFmt numFmtId="180"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numFmt numFmtId="180" formatCode="m&quot;月&quot;d&quot;日&quot;;@"/>
      <fill>
        <patternFill patternType="none">
          <fgColor indexed="64"/>
          <bgColor auto="1"/>
        </patternFill>
      </fill>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scheme val="none"/>
      </font>
      <numFmt numFmtId="179"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b val="0"/>
        <i val="0"/>
        <strike val="0"/>
        <condense val="0"/>
        <extend val="0"/>
        <outline val="0"/>
        <shadow val="0"/>
        <u val="none"/>
        <vertAlign val="baseline"/>
        <sz val="10"/>
        <color auto="1"/>
        <name val="ＭＳ 明朝"/>
        <scheme val="none"/>
      </font>
      <numFmt numFmtId="180"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numFmt numFmtId="180" formatCode="m&quot;月&quot;d&quot;日&quot;;@"/>
      <fill>
        <patternFill patternType="none">
          <fgColor indexed="64"/>
          <bgColor auto="1"/>
        </patternFill>
      </fill>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scheme val="none"/>
      </font>
      <numFmt numFmtId="179"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b val="0"/>
        <i val="0"/>
        <strike val="0"/>
        <condense val="0"/>
        <extend val="0"/>
        <outline val="0"/>
        <shadow val="0"/>
        <u val="none"/>
        <vertAlign val="baseline"/>
        <sz val="10"/>
        <color auto="1"/>
        <name val="ＭＳ 明朝"/>
        <scheme val="none"/>
      </font>
      <numFmt numFmtId="180"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numFmt numFmtId="180" formatCode="m&quot;月&quot;d&quot;日&quot;;@"/>
      <fill>
        <patternFill patternType="none">
          <fgColor indexed="64"/>
          <bgColor auto="1"/>
        </patternFill>
      </fill>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scheme val="none"/>
      </font>
      <numFmt numFmtId="179"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b val="0"/>
        <i val="0"/>
        <strike val="0"/>
        <condense val="0"/>
        <extend val="0"/>
        <outline val="0"/>
        <shadow val="0"/>
        <u val="none"/>
        <vertAlign val="baseline"/>
        <sz val="10"/>
        <color auto="1"/>
        <name val="ＭＳ 明朝"/>
        <scheme val="none"/>
      </font>
      <numFmt numFmtId="180"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numFmt numFmtId="180" formatCode="m&quot;月&quot;d&quot;日&quot;;@"/>
      <fill>
        <patternFill patternType="none">
          <fgColor indexed="64"/>
          <bgColor auto="1"/>
        </patternFill>
      </fill>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scheme val="none"/>
      </font>
      <numFmt numFmtId="179"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b val="0"/>
        <i val="0"/>
        <strike val="0"/>
        <condense val="0"/>
        <extend val="0"/>
        <outline val="0"/>
        <shadow val="0"/>
        <u val="none"/>
        <vertAlign val="baseline"/>
        <sz val="10"/>
        <color auto="1"/>
        <name val="ＭＳ 明朝"/>
        <scheme val="none"/>
      </font>
      <numFmt numFmtId="180"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numFmt numFmtId="180" formatCode="m&quot;月&quot;d&quot;日&quot;;@"/>
      <fill>
        <patternFill patternType="none">
          <fgColor indexed="64"/>
          <bgColor auto="1"/>
        </patternFill>
      </fill>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scheme val="none"/>
      </font>
      <numFmt numFmtId="179"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b val="0"/>
        <i val="0"/>
        <strike val="0"/>
        <condense val="0"/>
        <extend val="0"/>
        <outline val="0"/>
        <shadow val="0"/>
        <u val="none"/>
        <vertAlign val="baseline"/>
        <sz val="10"/>
        <color auto="1"/>
        <name val="ＭＳ 明朝"/>
        <scheme val="none"/>
      </font>
      <numFmt numFmtId="180"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numFmt numFmtId="180" formatCode="m&quot;月&quot;d&quot;日&quot;;@"/>
      <fill>
        <patternFill patternType="none">
          <fgColor indexed="64"/>
          <bgColor auto="1"/>
        </patternFill>
      </fill>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scheme val="none"/>
      </font>
      <numFmt numFmtId="179"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b val="0"/>
        <i val="0"/>
        <strike val="0"/>
        <condense val="0"/>
        <extend val="0"/>
        <outline val="0"/>
        <shadow val="0"/>
        <u val="none"/>
        <vertAlign val="baseline"/>
        <sz val="10"/>
        <color auto="1"/>
        <name val="ＭＳ 明朝"/>
        <scheme val="none"/>
      </font>
      <numFmt numFmtId="180"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numFmt numFmtId="180" formatCode="m&quot;月&quot;d&quot;日&quot;;@"/>
      <fill>
        <patternFill patternType="none">
          <fgColor indexed="64"/>
          <bgColor auto="1"/>
        </patternFill>
      </fill>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scheme val="none"/>
      </font>
      <numFmt numFmtId="179"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b val="0"/>
        <i val="0"/>
        <strike val="0"/>
        <condense val="0"/>
        <extend val="0"/>
        <outline val="0"/>
        <shadow val="0"/>
        <u val="none"/>
        <vertAlign val="baseline"/>
        <sz val="10"/>
        <color auto="1"/>
        <name val="ＭＳ 明朝"/>
        <scheme val="none"/>
      </font>
      <numFmt numFmtId="180"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numFmt numFmtId="180" formatCode="m&quot;月&quot;d&quot;日&quot;;@"/>
      <fill>
        <patternFill patternType="none">
          <fgColor indexed="64"/>
          <bgColor auto="1"/>
        </patternFill>
      </fill>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scheme val="none"/>
      </font>
      <numFmt numFmtId="179"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b val="0"/>
        <i val="0"/>
        <strike val="0"/>
        <condense val="0"/>
        <extend val="0"/>
        <outline val="0"/>
        <shadow val="0"/>
        <u val="none"/>
        <vertAlign val="baseline"/>
        <sz val="10"/>
        <color auto="1"/>
        <name val="ＭＳ 明朝"/>
        <scheme val="none"/>
      </font>
      <numFmt numFmtId="180"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numFmt numFmtId="180" formatCode="m&quot;月&quot;d&quot;日&quot;;@"/>
      <fill>
        <patternFill patternType="none">
          <fgColor indexed="64"/>
          <bgColor auto="1"/>
        </patternFill>
      </fill>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scheme val="none"/>
      </font>
      <numFmt numFmtId="179"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b val="0"/>
        <i val="0"/>
        <strike val="0"/>
        <condense val="0"/>
        <extend val="0"/>
        <outline val="0"/>
        <shadow val="0"/>
        <u val="none"/>
        <vertAlign val="baseline"/>
        <sz val="10"/>
        <color auto="1"/>
        <name val="ＭＳ 明朝"/>
        <scheme val="none"/>
      </font>
      <numFmt numFmtId="180"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numFmt numFmtId="180" formatCode="m&quot;月&quot;d&quot;日&quot;;@"/>
      <fill>
        <patternFill patternType="none">
          <fgColor indexed="64"/>
          <bgColor auto="1"/>
        </patternFill>
      </fill>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scheme val="none"/>
      </font>
      <numFmt numFmtId="179"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b val="0"/>
        <i val="0"/>
        <strike val="0"/>
        <condense val="0"/>
        <extend val="0"/>
        <outline val="0"/>
        <shadow val="0"/>
        <u val="none"/>
        <vertAlign val="baseline"/>
        <sz val="10"/>
        <color auto="1"/>
        <name val="ＭＳ 明朝"/>
        <scheme val="none"/>
      </font>
      <numFmt numFmtId="180"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numFmt numFmtId="180" formatCode="m&quot;月&quot;d&quot;日&quot;;@"/>
      <fill>
        <patternFill patternType="none">
          <fgColor indexed="64"/>
          <bgColor auto="1"/>
        </patternFill>
      </fill>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scheme val="none"/>
      </font>
      <numFmt numFmtId="179"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b val="0"/>
        <i val="0"/>
        <strike val="0"/>
        <condense val="0"/>
        <extend val="0"/>
        <outline val="0"/>
        <shadow val="0"/>
        <u val="none"/>
        <vertAlign val="baseline"/>
        <sz val="10"/>
        <color auto="1"/>
        <name val="ＭＳ 明朝"/>
        <scheme val="none"/>
      </font>
      <numFmt numFmtId="180"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numFmt numFmtId="180" formatCode="m&quot;月&quot;d&quot;日&quot;;@"/>
      <fill>
        <patternFill patternType="none">
          <fgColor indexed="64"/>
          <bgColor auto="1"/>
        </patternFill>
      </fill>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scheme val="none"/>
      </font>
      <numFmt numFmtId="179"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b val="0"/>
        <i val="0"/>
        <strike val="0"/>
        <condense val="0"/>
        <extend val="0"/>
        <outline val="0"/>
        <shadow val="0"/>
        <u val="none"/>
        <vertAlign val="baseline"/>
        <sz val="10"/>
        <color auto="1"/>
        <name val="ＭＳ 明朝"/>
        <scheme val="none"/>
      </font>
      <numFmt numFmtId="180"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sz val="10"/>
        <name val="ＭＳ 明朝"/>
      </font>
      <numFmt numFmtId="180"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0" hidden="0"/>
    </dxf>
    <dxf>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scheme val="none"/>
      </font>
      <numFmt numFmtId="179"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sz val="10"/>
        <name val="ＭＳ 明朝"/>
      </font>
      <numFmt numFmtId="176" formatCode="h&quot;時間&quot;mm&quot;分&quot;;@"/>
      <fill>
        <patternFill patternType="none">
          <fgColor indexed="64"/>
          <bgColor indexed="65"/>
        </patternFill>
      </fill>
      <alignment horizontal="right" vertical="center" textRotation="0" wrapText="0" indent="0" justifyLastLine="0" shrinkToFit="1" readingOrder="0"/>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0" hidden="0"/>
    </dxf>
    <dxf>
      <font>
        <b val="0"/>
        <i val="0"/>
        <strike val="0"/>
        <condense val="0"/>
        <extend val="0"/>
        <outline val="0"/>
        <shadow val="0"/>
        <u val="none"/>
        <vertAlign val="baseline"/>
        <sz val="10"/>
        <color rgb="FFFF0000"/>
        <name val="ＭＳ 明朝"/>
        <scheme val="none"/>
      </font>
      <numFmt numFmtId="25" formatCode="h:mm"/>
      <fill>
        <patternFill patternType="none">
          <fgColor indexed="64"/>
          <bgColor indexed="65"/>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0" hidden="0"/>
    </dxf>
    <dxf>
      <font>
        <b val="0"/>
        <i val="0"/>
        <strike val="0"/>
        <condense val="0"/>
        <extend val="0"/>
        <outline val="0"/>
        <shadow val="0"/>
        <u val="none"/>
        <vertAlign val="baseline"/>
        <sz val="10"/>
        <color auto="1"/>
        <name val="ＭＳ 明朝"/>
        <scheme val="none"/>
      </font>
      <numFmt numFmtId="25" formatCode="h:mm"/>
      <fill>
        <patternFill patternType="none">
          <fgColor indexed="64"/>
          <bgColor indexed="65"/>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0" hidden="0"/>
    </dxf>
    <dxf>
      <font>
        <b val="0"/>
        <i val="0"/>
        <strike val="0"/>
        <condense val="0"/>
        <extend val="0"/>
        <outline val="0"/>
        <shadow val="0"/>
        <u val="none"/>
        <vertAlign val="baseline"/>
        <sz val="10"/>
        <color auto="1"/>
        <name val="ＭＳ 明朝"/>
        <scheme val="none"/>
      </font>
      <numFmt numFmtId="25" formatCode="h:mm"/>
      <fill>
        <patternFill patternType="none">
          <fgColor indexed="64"/>
          <bgColor indexed="65"/>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b val="0"/>
        <i val="0"/>
        <strike val="0"/>
        <condense val="0"/>
        <extend val="0"/>
        <outline val="0"/>
        <shadow val="0"/>
        <u val="none"/>
        <vertAlign val="baseline"/>
        <sz val="10"/>
        <color auto="1"/>
        <name val="ＭＳ 明朝"/>
        <scheme val="none"/>
      </font>
      <numFmt numFmtId="180"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0" hidden="0"/>
    </dxf>
    <dxf>
      <font>
        <sz val="10"/>
        <name val="ＭＳ 明朝"/>
      </font>
      <numFmt numFmtId="180" formatCode="m&quot;月&quot;d&quot;日&quot;;@"/>
      <fill>
        <patternFill patternType="none">
          <fgColor indexed="64"/>
          <bgColor indexed="65"/>
        </patternFill>
      </fill>
      <alignment horizontal="general" vertical="center" textRotation="0" wrapText="0" indent="0" justifyLastLine="0" shrinkToFit="0"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dxf>
    <dxf>
      <font>
        <strike val="0"/>
        <outline val="0"/>
        <shadow val="0"/>
        <u val="none"/>
        <vertAlign val="baseline"/>
        <sz val="10"/>
      </font>
      <fill>
        <patternFill patternType="none">
          <fgColor rgb="FF000000"/>
          <bgColor auto="1"/>
        </patternFill>
      </fill>
    </dxf>
    <dxf>
      <border outline="0">
        <bottom style="thin">
          <color rgb="FF000000"/>
        </bottom>
      </border>
    </dxf>
    <dxf>
      <font>
        <strike val="0"/>
        <outline val="0"/>
        <shadow val="0"/>
        <u val="none"/>
        <vertAlign val="baseline"/>
        <sz val="10"/>
      </font>
      <fill>
        <patternFill patternType="none">
          <fgColor indexed="64"/>
          <bgColor auto="1"/>
        </patternFill>
      </fill>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font>
        <b/>
        <i val="0"/>
        <strike val="0"/>
        <condense val="0"/>
        <extend val="0"/>
        <outline val="0"/>
        <shadow val="0"/>
        <u val="none"/>
        <vertAlign val="baseline"/>
        <sz val="10"/>
        <color auto="1"/>
        <name val="ＭＳ 明朝"/>
        <family val="1"/>
        <charset val="128"/>
        <scheme val="none"/>
      </font>
      <numFmt numFmtId="179"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numFmt numFmtId="176" formatCode="h&quot;時間&quot;mm&quot;分&quot;;@"/>
      <fill>
        <patternFill patternType="none">
          <fgColor indexed="64"/>
          <bgColor auto="1"/>
        </patternFill>
      </fill>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b val="0"/>
        <i val="0"/>
        <strike val="0"/>
        <condense val="0"/>
        <extend val="0"/>
        <outline val="0"/>
        <shadow val="0"/>
        <u val="none"/>
        <vertAlign val="baseline"/>
        <sz val="10"/>
        <color rgb="FFFF0000"/>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1" hidden="0"/>
    </dxf>
    <dxf>
      <font>
        <sz val="10"/>
        <color rgb="FFFF0000"/>
        <name val="ＭＳ 明朝"/>
      </font>
      <numFmt numFmtId="25" formatCode="h:mm"/>
      <fill>
        <patternFill patternType="none">
          <fgColor indexed="64"/>
          <bgColor indexed="65"/>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1" hidden="0"/>
    </dxf>
    <dxf>
      <font>
        <sz val="10"/>
        <name val="ＭＳ 明朝"/>
      </font>
      <numFmt numFmtId="25" formatCode="h:mm"/>
      <fill>
        <patternFill patternType="none">
          <fgColor indexed="64"/>
          <bgColor indexed="65"/>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style="thin">
          <color theme="0" tint="-0.14996795556505021"/>
        </right>
        <top/>
        <bottom/>
      </border>
      <protection locked="1" hidden="0"/>
    </dxf>
    <dxf>
      <protection locked="1" hidden="0"/>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1" hidden="0"/>
    </dxf>
    <dxf>
      <font>
        <sz val="10"/>
        <name val="ＭＳ 明朝"/>
      </font>
      <numFmt numFmtId="25" formatCode="h:mm"/>
      <fill>
        <patternFill patternType="none">
          <fgColor indexed="64"/>
          <bgColor indexed="65"/>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numFmt numFmtId="180"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family val="1"/>
        <charset val="128"/>
        <scheme val="none"/>
      </font>
      <fill>
        <patternFill patternType="none">
          <fgColor indexed="64"/>
          <bgColor indexed="65"/>
        </patternFill>
      </fill>
      <alignment horizontal="center" vertical="center" textRotation="0" wrapText="0" indent="0" justifyLastLine="0" shrinkToFit="1" readingOrder="0"/>
      <border diagonalUp="0" diagonalDown="0" outline="0">
        <left/>
        <right/>
        <top/>
        <bottom/>
      </border>
      <protection locked="1" hidden="0"/>
    </dxf>
    <dxf>
      <font>
        <sz val="10"/>
        <name val="ＭＳ 明朝"/>
      </font>
      <numFmt numFmtId="180"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indexed="64"/>
          <bgColor auto="1"/>
        </patternFill>
      </fill>
      <protection locked="1" hidden="0"/>
    </dxf>
    <dxf>
      <font>
        <strike val="0"/>
        <outline val="0"/>
        <shadow val="0"/>
        <u val="none"/>
        <vertAlign val="baseline"/>
        <sz val="10"/>
      </font>
      <fill>
        <patternFill patternType="none">
          <fgColor indexed="64"/>
          <bgColor auto="1"/>
        </patternFill>
      </fill>
      <protection locked="1" hidden="0"/>
    </dxf>
    <dxf>
      <border outline="0">
        <bottom style="thin">
          <color indexed="64"/>
        </bottom>
      </border>
    </dxf>
    <dxf>
      <font>
        <strike val="0"/>
        <outline val="0"/>
        <shadow val="0"/>
        <u val="none"/>
        <vertAlign val="baseline"/>
        <sz val="10"/>
      </font>
      <fill>
        <patternFill patternType="none">
          <fgColor indexed="64"/>
          <bgColor auto="1"/>
        </patternFill>
      </fill>
      <protection locked="1" hidden="0"/>
    </dxf>
    <dxf>
      <font>
        <b val="0"/>
        <i val="0"/>
        <strike val="0"/>
        <condense val="0"/>
        <extend val="0"/>
        <outline val="0"/>
        <shadow val="0"/>
        <u val="none"/>
        <vertAlign val="baseline"/>
        <sz val="10"/>
        <color auto="1"/>
        <name val="ＭＳ 明朝"/>
        <scheme val="none"/>
      </font>
      <fill>
        <patternFill patternType="solid">
          <fgColor indexed="64"/>
          <bgColor rgb="FFFFFFCC"/>
        </patternFill>
      </fill>
      <alignment horizontal="general" vertical="center" textRotation="0" wrapText="1" indent="0" justifyLastLine="0" shrinkToFit="0" readingOrder="0"/>
      <border diagonalUp="0" diagonalDown="0" outline="0">
        <left style="thin">
          <color indexed="64"/>
        </left>
        <right/>
        <top/>
        <bottom style="thin">
          <color indexed="64"/>
        </bottom>
      </border>
      <protection locked="0" hidden="0"/>
    </dxf>
    <dxf>
      <numFmt numFmtId="176" formatCode="h&quot;時間&quot;mm&quot;分&quot;;@"/>
      <fill>
        <patternFill patternType="none">
          <fgColor indexed="64"/>
          <bgColor auto="1"/>
        </patternFill>
      </fill>
      <protection locked="1" hidden="0"/>
    </dxf>
    <dxf>
      <font>
        <b val="0"/>
        <i val="0"/>
        <strike val="0"/>
        <condense val="0"/>
        <extend val="0"/>
        <outline val="0"/>
        <shadow val="0"/>
        <u val="none"/>
        <vertAlign val="baseline"/>
        <sz val="11"/>
        <color auto="1"/>
        <name val="ＭＳ 明朝"/>
        <scheme val="none"/>
      </font>
      <numFmt numFmtId="176" formatCode="h&quot;時間&quot;mm&quot;分&quot;;@"/>
      <fill>
        <patternFill patternType="none">
          <fgColor indexed="64"/>
          <bgColor indexed="65"/>
        </patternFill>
      </fill>
      <alignment horizontal="right" vertical="center" textRotation="0" wrapText="0" indent="0" justifyLastLine="0" shrinkToFit="1" readingOrder="0"/>
      <border diagonalUp="0" diagonalDown="0" outline="0">
        <left style="thin">
          <color indexed="64"/>
        </left>
        <right style="thin">
          <color indexed="64"/>
        </right>
        <top/>
        <bottom style="thin">
          <color indexed="64"/>
        </bottom>
      </border>
      <protection locked="1" hidden="0"/>
    </dxf>
    <dxf>
      <font>
        <sz val="10"/>
        <color rgb="FFFF0000"/>
        <name val="ＭＳ 明朝"/>
      </font>
      <numFmt numFmtId="25" formatCode="h:mm"/>
      <fill>
        <patternFill patternType="none">
          <fgColor indexed="64"/>
          <bgColor indexed="65"/>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rgb="FFFF0000"/>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sz val="10"/>
        <name val="ＭＳ 明朝"/>
      </font>
      <numFmt numFmtId="25" formatCode="h:mm"/>
      <fill>
        <patternFill patternType="none">
          <fgColor indexed="64"/>
          <bgColor indexed="65"/>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protection locked="1" hidden="0"/>
    </dxf>
    <dxf>
      <font>
        <b val="0"/>
        <i val="0"/>
        <strike val="0"/>
        <condense val="0"/>
        <extend val="0"/>
        <outline val="0"/>
        <shadow val="0"/>
        <u val="none"/>
        <vertAlign val="baseline"/>
        <sz val="11"/>
        <color auto="1"/>
        <name val="ＭＳ 明朝"/>
        <scheme val="none"/>
      </font>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dxf>
    <dxf>
      <font>
        <sz val="10"/>
        <name val="ＭＳ 明朝"/>
      </font>
      <numFmt numFmtId="25" formatCode="h:mm"/>
      <fill>
        <patternFill patternType="none">
          <fgColor indexed="64"/>
          <bgColor indexed="65"/>
        </patternFill>
      </fill>
      <alignment horizontal="center"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25" formatCode="h:mm"/>
      <fill>
        <patternFill patternType="solid">
          <fgColor indexed="64"/>
          <bgColor rgb="FFFFFFCC"/>
        </patternFill>
      </fill>
      <alignment horizontal="center" vertical="center" textRotation="0" wrapText="0" indent="0" justifyLastLine="0" shrinkToFit="1" readingOrder="0"/>
      <border diagonalUp="0" diagonalDown="0" outline="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10"/>
        <color auto="1"/>
        <name val="ＭＳ 明朝"/>
        <scheme val="none"/>
      </font>
      <numFmt numFmtId="180"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ont>
        <sz val="10"/>
        <name val="ＭＳ 明朝"/>
      </font>
      <numFmt numFmtId="180" formatCode="m&quot;月&quot;d&quot;日&quot;;@"/>
      <fill>
        <patternFill patternType="none">
          <fgColor indexed="64"/>
          <bgColor indexed="65"/>
        </patternFill>
      </fill>
      <alignment horizontal="right" vertical="center" textRotation="0" wrapText="0" indent="0" justifyLastLine="0" shrinkToFit="1" readingOrder="0"/>
      <protection locked="0" hidden="0"/>
    </dxf>
    <dxf>
      <font>
        <b val="0"/>
        <i val="0"/>
        <strike val="0"/>
        <condense val="0"/>
        <extend val="0"/>
        <outline val="0"/>
        <shadow val="0"/>
        <u val="none"/>
        <vertAlign val="baseline"/>
        <sz val="11"/>
        <color auto="1"/>
        <name val="ＭＳ 明朝"/>
        <scheme val="none"/>
      </font>
      <numFmt numFmtId="47" formatCode="m&quot;月&quot;d&quot;日&quot;"/>
      <fill>
        <patternFill patternType="solid">
          <fgColor indexed="64"/>
          <bgColor rgb="FFFFFFCC"/>
        </patternFill>
      </fill>
      <alignment horizontal="right" vertical="center" textRotation="0" wrapText="0" indent="0" justifyLastLine="0" shrinkToFit="1" readingOrder="0"/>
      <border diagonalUp="0" diagonalDown="0" outline="0">
        <left/>
        <right style="thin">
          <color indexed="64"/>
        </right>
        <top/>
        <bottom style="thin">
          <color indexed="64"/>
        </bottom>
      </border>
      <protection locked="0" hidden="0"/>
    </dxf>
    <dxf>
      <fill>
        <patternFill patternType="none">
          <fgColor rgb="FF000000"/>
          <bgColor auto="1"/>
        </patternFill>
      </fill>
      <protection locked="1" hidden="0"/>
    </dxf>
    <dxf>
      <font>
        <strike val="0"/>
        <outline val="0"/>
        <shadow val="0"/>
        <u val="none"/>
        <vertAlign val="baseline"/>
        <sz val="10"/>
      </font>
      <fill>
        <patternFill patternType="none">
          <fgColor rgb="FF000000"/>
          <bgColor auto="1"/>
        </patternFill>
      </fill>
      <protection locked="1" hidden="0"/>
    </dxf>
    <dxf>
      <border outline="0">
        <bottom style="thin">
          <color rgb="FF000000"/>
        </bottom>
      </border>
    </dxf>
    <dxf>
      <font>
        <strike val="0"/>
        <outline val="0"/>
        <shadow val="0"/>
        <u val="none"/>
        <vertAlign val="baseline"/>
        <sz val="10"/>
      </font>
      <fill>
        <patternFill patternType="none">
          <fgColor indexed="64"/>
          <bgColor auto="1"/>
        </patternFill>
      </fill>
      <protection locked="1" hidden="0"/>
    </dxf>
    <dxf>
      <font>
        <b val="0"/>
        <i val="0"/>
        <strike val="0"/>
        <condense val="0"/>
        <extend val="0"/>
        <outline val="0"/>
        <shadow val="0"/>
        <u val="none"/>
        <vertAlign val="baseline"/>
        <sz val="10"/>
        <color auto="1"/>
        <name val="ＭＳ 明朝"/>
        <scheme val="none"/>
      </font>
      <numFmt numFmtId="3" formatCode="#,##0"/>
      <alignment horizontal="center" vertical="center" textRotation="0" wrapText="1" indent="0" justifyLastLine="0" shrinkToFit="0" readingOrder="0"/>
      <border diagonalUp="0" diagonalDown="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0"/>
        <color indexed="8"/>
        <name val="ＭＳ Ｐ明朝"/>
        <scheme val="none"/>
      </font>
      <numFmt numFmtId="3" formatCode="#,##0"/>
      <alignment horizontal="center" vertical="center" textRotation="0" wrapText="0" indent="0" justifyLastLine="0" shrinkToFit="0" readingOrder="0"/>
      <border diagonalUp="0" diagonalDown="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0"/>
        <color indexed="8"/>
        <name val="ＭＳ Ｐ明朝"/>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indexed="8"/>
        <name val="ＭＳ Ｐ明朝"/>
        <scheme val="none"/>
      </font>
      <numFmt numFmtId="3" formatCode="#,##0"/>
      <alignment horizontal="center" vertical="center" textRotation="0" wrapText="0" indent="0" justifyLastLine="0" shrinkToFit="0" readingOrder="0"/>
      <border diagonalUp="0" diagonalDown="0">
        <left/>
        <right style="thin">
          <color indexed="64"/>
        </right>
        <top style="thin">
          <color indexed="64"/>
        </top>
        <bottom style="thin">
          <color indexed="64"/>
        </bottom>
      </border>
      <protection locked="1" hidden="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10"/>
      </font>
      <protection locked="1" hidden="0"/>
    </dxf>
    <dxf>
      <border outline="0">
        <bottom style="thin">
          <color indexed="64"/>
        </bottom>
      </border>
    </dxf>
    <dxf>
      <font>
        <b val="0"/>
        <i val="0"/>
        <strike val="0"/>
        <condense val="0"/>
        <extend val="0"/>
        <outline val="0"/>
        <shadow val="0"/>
        <u val="none"/>
        <vertAlign val="baseline"/>
        <sz val="10"/>
        <color indexed="8"/>
        <name val="ＭＳ Ｐ明朝"/>
        <scheme val="none"/>
      </font>
      <alignment horizontal="center" vertical="center" textRotation="0" wrapText="0"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0.5"/>
        <color indexed="8"/>
        <name val="ＭＳ 明朝"/>
        <family val="1"/>
        <charset val="128"/>
        <scheme val="none"/>
      </font>
      <numFmt numFmtId="177" formatCode="#,##0_ "/>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5"/>
        <color indexed="8"/>
        <name val="ＭＳ 明朝"/>
        <scheme val="none"/>
      </font>
      <numFmt numFmtId="177" formatCode="#,##0_ "/>
      <alignment horizontal="right" vertical="center" textRotation="0" wrapText="0" indent="0" justifyLastLine="0" shrinkToFit="1" readingOrder="0"/>
      <border diagonalUp="0" diagonalDown="0">
        <left style="thin">
          <color auto="1"/>
        </left>
        <right/>
        <top/>
        <bottom/>
        <vertical style="thin">
          <color auto="1"/>
        </vertical>
        <horizontal/>
      </border>
      <protection locked="1" hidden="0"/>
    </dxf>
    <dxf>
      <font>
        <b val="0"/>
        <i val="0"/>
        <strike val="0"/>
        <condense val="0"/>
        <extend val="0"/>
        <outline val="0"/>
        <shadow val="0"/>
        <u val="none"/>
        <vertAlign val="baseline"/>
        <sz val="10.5"/>
        <color indexed="8"/>
        <name val="ＭＳ 明朝"/>
        <family val="1"/>
        <charset val="128"/>
        <scheme val="none"/>
      </font>
      <numFmt numFmtId="177" formatCode="#,##0_ "/>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5"/>
        <color indexed="8"/>
        <name val="ＭＳ 明朝"/>
        <scheme val="none"/>
      </font>
      <numFmt numFmtId="177" formatCode="#,##0_ "/>
      <alignment horizontal="right" vertical="center" textRotation="0" wrapText="0" indent="0" justifyLastLine="0" shrinkToFit="1" readingOrder="0"/>
      <border diagonalUp="0" diagonalDown="0">
        <left style="thin">
          <color auto="1"/>
        </left>
        <right style="thin">
          <color auto="1"/>
        </right>
        <top/>
        <bottom/>
        <vertical style="thin">
          <color auto="1"/>
        </vertical>
        <horizontal/>
      </border>
      <protection locked="1" hidden="0"/>
    </dxf>
    <dxf>
      <font>
        <b val="0"/>
        <i val="0"/>
        <strike val="0"/>
        <condense val="0"/>
        <extend val="0"/>
        <outline val="0"/>
        <shadow val="0"/>
        <u val="none"/>
        <vertAlign val="baseline"/>
        <sz val="10.5"/>
        <color indexed="8"/>
        <name val="ＭＳ 明朝"/>
        <family val="1"/>
        <charset val="128"/>
        <scheme val="none"/>
      </font>
      <numFmt numFmtId="178" formatCode="#,##0.0_ "/>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5"/>
        <color indexed="8"/>
        <name val="ＭＳ 明朝"/>
        <scheme val="none"/>
      </font>
      <numFmt numFmtId="178" formatCode="#,##0.0_ "/>
      <fill>
        <patternFill patternType="none">
          <fgColor indexed="64"/>
          <bgColor indexed="65"/>
        </patternFill>
      </fill>
      <alignment horizontal="right" vertical="center" textRotation="0" wrapText="0" indent="0" justifyLastLine="0" shrinkToFit="1" readingOrder="0"/>
      <border diagonalUp="0" diagonalDown="0">
        <left style="thin">
          <color auto="1"/>
        </left>
        <right style="thin">
          <color auto="1"/>
        </right>
        <top/>
        <bottom/>
        <vertical style="thin">
          <color auto="1"/>
        </vertical>
        <horizontal/>
      </border>
      <protection locked="1" hidden="0"/>
    </dxf>
    <dxf>
      <font>
        <b val="0"/>
        <i val="0"/>
        <strike val="0"/>
        <condense val="0"/>
        <extend val="0"/>
        <outline val="0"/>
        <shadow val="0"/>
        <u val="none"/>
        <vertAlign val="baseline"/>
        <sz val="10.5"/>
        <color indexed="8"/>
        <name val="ＭＳ 明朝"/>
        <family val="1"/>
        <charset val="128"/>
        <scheme val="none"/>
      </font>
      <numFmt numFmtId="177" formatCode="#,##0_ "/>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5"/>
        <color indexed="8"/>
        <name val="ＭＳ 明朝"/>
        <scheme val="none"/>
      </font>
      <numFmt numFmtId="177" formatCode="#,##0_ "/>
      <alignment horizontal="right" vertical="center" textRotation="0" wrapText="0" indent="0" justifyLastLine="0" shrinkToFit="1" readingOrder="0"/>
      <protection locked="1" hidden="0"/>
    </dxf>
    <dxf>
      <font>
        <b val="0"/>
        <i val="0"/>
        <strike val="0"/>
        <condense val="0"/>
        <extend val="0"/>
        <outline val="0"/>
        <shadow val="0"/>
        <u val="none"/>
        <vertAlign val="baseline"/>
        <sz val="10.5"/>
        <color indexed="8"/>
        <name val="ＭＳ 明朝"/>
        <family val="1"/>
        <charset val="128"/>
        <scheme val="none"/>
      </font>
      <numFmt numFmtId="0" formatCode="General"/>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1" hidden="0"/>
    </dxf>
    <dxf>
      <font>
        <b val="0"/>
        <i val="0"/>
        <strike val="0"/>
        <condense val="0"/>
        <extend val="0"/>
        <outline val="0"/>
        <shadow val="0"/>
        <u val="none"/>
        <vertAlign val="baseline"/>
        <sz val="11"/>
        <color rgb="FF0070C0"/>
        <name val="HG丸ｺﾞｼｯｸM-PRO"/>
        <scheme val="none"/>
      </font>
      <numFmt numFmtId="177" formatCode="#,##0_ "/>
      <fill>
        <patternFill patternType="solid">
          <fgColor indexed="64"/>
          <bgColor theme="8" tint="0.79998168889431442"/>
        </patternFill>
      </fill>
      <alignment horizontal="right" vertical="center" textRotation="0" wrapText="0" indent="0" justifyLastLine="0" shrinkToFit="1" readingOrder="0"/>
      <border diagonalUp="0" diagonalDown="0" outline="0">
        <left style="thin">
          <color auto="1"/>
        </left>
        <right style="thin">
          <color auto="1"/>
        </right>
        <top/>
        <bottom/>
      </border>
      <protection locked="0" hidden="0"/>
    </dxf>
    <dxf>
      <font>
        <b val="0"/>
        <i val="0"/>
        <strike val="0"/>
        <condense val="0"/>
        <extend val="0"/>
        <outline val="0"/>
        <shadow val="0"/>
        <u val="none"/>
        <vertAlign val="baseline"/>
        <sz val="10.5"/>
        <color indexed="8"/>
        <name val="ＭＳ 明朝"/>
        <family val="1"/>
        <charset val="128"/>
        <scheme val="none"/>
      </font>
      <numFmt numFmtId="0" formatCode="General"/>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1" hidden="0"/>
    </dxf>
    <dxf>
      <font>
        <b val="0"/>
        <i val="0"/>
        <strike val="0"/>
        <condense val="0"/>
        <extend val="0"/>
        <outline val="0"/>
        <shadow val="0"/>
        <u val="none"/>
        <vertAlign val="baseline"/>
        <sz val="10.5"/>
        <color indexed="8"/>
        <name val="ＭＳ 明朝"/>
        <scheme val="none"/>
      </font>
      <numFmt numFmtId="177" formatCode="#,##0_ "/>
      <alignment horizontal="center" vertical="center" textRotation="0" wrapText="0" indent="0" justifyLastLine="0" shrinkToFit="1" readingOrder="0"/>
      <protection locked="1" hidden="0"/>
    </dxf>
    <dxf>
      <numFmt numFmtId="177" formatCode="#,##0_ "/>
      <border diagonalUp="0" diagonalDown="0">
        <left style="thin">
          <color auto="1"/>
        </left>
        <right style="thin">
          <color auto="1"/>
        </right>
        <top/>
        <bottom/>
        <vertical style="thin">
          <color auto="1"/>
        </vertical>
        <horizontal style="thin">
          <color auto="1"/>
        </horizontal>
      </border>
      <protection locked="1" hidden="0"/>
    </dxf>
    <dxf>
      <font>
        <b val="0"/>
        <i val="0"/>
        <strike val="0"/>
        <condense val="0"/>
        <extend val="0"/>
        <outline val="0"/>
        <shadow val="0"/>
        <u val="none"/>
        <vertAlign val="baseline"/>
        <sz val="10.5"/>
        <color indexed="8"/>
        <name val="ＭＳ 明朝"/>
        <scheme val="none"/>
      </font>
      <numFmt numFmtId="177" formatCode="#,##0_ "/>
      <alignment horizontal="right" vertical="center" textRotation="0" wrapText="0" indent="0" justifyLastLine="0" shrinkToFit="1" readingOrder="0"/>
      <protection locked="1" hidden="0"/>
    </dxf>
    <dxf>
      <font>
        <b val="0"/>
        <i val="0"/>
        <strike val="0"/>
        <condense val="0"/>
        <extend val="0"/>
        <outline val="0"/>
        <shadow val="0"/>
        <u val="none"/>
        <vertAlign val="baseline"/>
        <sz val="10.5"/>
        <color indexed="8"/>
        <name val="ＭＳ 明朝"/>
        <scheme val="none"/>
      </font>
      <numFmt numFmtId="177" formatCode="#,##0_ "/>
      <fill>
        <patternFill patternType="none">
          <fgColor indexed="64"/>
          <bgColor auto="1"/>
        </patternFill>
      </fill>
      <alignment horizontal="center" vertical="center" textRotation="0" wrapText="1" indent="0" justifyLastLine="0" shrinkToFit="1"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0"/>
        <color auto="1"/>
        <name val="ＭＳ 明朝"/>
        <family val="1"/>
        <charset val="128"/>
        <scheme val="none"/>
      </font>
      <numFmt numFmtId="3" formatCode="#,##0"/>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10"/>
        <color indexed="8"/>
        <name val="ＭＳ Ｐ明朝"/>
        <family val="1"/>
        <charset val="128"/>
        <scheme val="none"/>
      </font>
      <numFmt numFmtId="3" formatCode="#,##0"/>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10"/>
        <color indexed="8"/>
        <name val="ＭＳ Ｐ明朝"/>
        <family val="1"/>
        <charset val="128"/>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indexed="8"/>
        <name val="ＭＳ Ｐ明朝"/>
        <family val="1"/>
        <charset val="128"/>
        <scheme val="none"/>
      </font>
      <numFmt numFmtId="3" formatCode="#,##0"/>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protection locked="1" hidden="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0"/>
        <color indexed="8"/>
        <name val="ＭＳ Ｐ明朝"/>
        <scheme val="none"/>
      </font>
      <alignment horizontal="center" vertical="center" textRotation="0" wrapText="0"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0.5"/>
        <color indexed="8"/>
        <name val="ＭＳ 明朝"/>
        <family val="1"/>
        <charset val="128"/>
        <scheme val="none"/>
      </font>
      <numFmt numFmtId="177" formatCode="#,##0_ "/>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5"/>
        <color indexed="8"/>
        <name val="ＭＳ 明朝"/>
        <scheme val="none"/>
      </font>
      <numFmt numFmtId="177" formatCode="#,##0_ "/>
      <alignment horizontal="right" vertical="center" textRotation="0" wrapText="0" indent="0" justifyLastLine="0" shrinkToFit="1" readingOrder="0"/>
      <border diagonalUp="0" diagonalDown="0">
        <left style="thin">
          <color auto="1"/>
        </left>
        <right/>
        <top/>
        <bottom/>
        <vertical style="thin">
          <color auto="1"/>
        </vertical>
        <horizontal/>
      </border>
      <protection locked="1" hidden="0"/>
    </dxf>
    <dxf>
      <font>
        <b val="0"/>
        <i val="0"/>
        <strike val="0"/>
        <condense val="0"/>
        <extend val="0"/>
        <outline val="0"/>
        <shadow val="0"/>
        <u val="none"/>
        <vertAlign val="baseline"/>
        <sz val="10.5"/>
        <color indexed="8"/>
        <name val="ＭＳ 明朝"/>
        <family val="1"/>
        <charset val="128"/>
        <scheme val="none"/>
      </font>
      <numFmt numFmtId="177" formatCode="#,##0_ "/>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5"/>
        <color indexed="8"/>
        <name val="ＭＳ 明朝"/>
        <scheme val="none"/>
      </font>
      <numFmt numFmtId="177" formatCode="#,##0_ "/>
      <alignment horizontal="right" vertical="center" textRotation="0" wrapText="0" indent="0" justifyLastLine="0" shrinkToFit="1" readingOrder="0"/>
      <border diagonalUp="0" diagonalDown="0">
        <left style="thin">
          <color auto="1"/>
        </left>
        <right style="thin">
          <color auto="1"/>
        </right>
        <top/>
        <bottom/>
        <vertical style="thin">
          <color auto="1"/>
        </vertical>
        <horizontal/>
      </border>
      <protection locked="1" hidden="0"/>
    </dxf>
    <dxf>
      <font>
        <b val="0"/>
        <i val="0"/>
        <strike val="0"/>
        <condense val="0"/>
        <extend val="0"/>
        <outline val="0"/>
        <shadow val="0"/>
        <u val="none"/>
        <vertAlign val="baseline"/>
        <sz val="10.5"/>
        <color indexed="8"/>
        <name val="ＭＳ 明朝"/>
        <family val="1"/>
        <charset val="128"/>
        <scheme val="none"/>
      </font>
      <numFmt numFmtId="178" formatCode="#,##0.0_ "/>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5"/>
        <color indexed="8"/>
        <name val="ＭＳ 明朝"/>
        <scheme val="none"/>
      </font>
      <numFmt numFmtId="178" formatCode="#,##0.0_ "/>
      <fill>
        <patternFill patternType="none">
          <fgColor indexed="64"/>
          <bgColor indexed="65"/>
        </patternFill>
      </fill>
      <alignment horizontal="right" vertical="center" textRotation="0" wrapText="0" indent="0" justifyLastLine="0" shrinkToFit="1" readingOrder="0"/>
      <border diagonalUp="0" diagonalDown="0">
        <left style="thin">
          <color auto="1"/>
        </left>
        <right style="thin">
          <color auto="1"/>
        </right>
        <top/>
        <bottom/>
        <vertical style="thin">
          <color auto="1"/>
        </vertical>
        <horizontal/>
      </border>
      <protection locked="1" hidden="0"/>
    </dxf>
    <dxf>
      <font>
        <b val="0"/>
        <i val="0"/>
        <strike val="0"/>
        <condense val="0"/>
        <extend val="0"/>
        <outline val="0"/>
        <shadow val="0"/>
        <u val="none"/>
        <vertAlign val="baseline"/>
        <sz val="10.5"/>
        <color indexed="8"/>
        <name val="ＭＳ 明朝"/>
        <family val="1"/>
        <charset val="128"/>
        <scheme val="none"/>
      </font>
      <numFmt numFmtId="177" formatCode="#,##0_ "/>
      <fill>
        <patternFill patternType="none">
          <fgColor indexed="64"/>
          <bgColor indexed="65"/>
        </patternFill>
      </fill>
      <alignment horizontal="right" vertical="center" textRotation="0" wrapText="0" indent="0" justifyLastLine="0" shrinkToFit="1" readingOrder="0"/>
      <border diagonalUp="0" diagonalDown="0" outline="0">
        <left/>
        <right/>
        <top/>
        <bottom/>
      </border>
      <protection locked="1" hidden="0"/>
    </dxf>
    <dxf>
      <font>
        <b val="0"/>
        <i val="0"/>
        <strike val="0"/>
        <condense val="0"/>
        <extend val="0"/>
        <outline val="0"/>
        <shadow val="0"/>
        <u val="none"/>
        <vertAlign val="baseline"/>
        <sz val="10.5"/>
        <color indexed="8"/>
        <name val="ＭＳ 明朝"/>
        <scheme val="none"/>
      </font>
      <numFmt numFmtId="177" formatCode="#,##0_ "/>
      <alignment horizontal="right" vertical="center" textRotation="0" wrapText="0" indent="0" justifyLastLine="0" shrinkToFit="1" readingOrder="0"/>
      <protection locked="1" hidden="0"/>
    </dxf>
    <dxf>
      <font>
        <b val="0"/>
        <i val="0"/>
        <strike val="0"/>
        <condense val="0"/>
        <extend val="0"/>
        <outline val="0"/>
        <shadow val="0"/>
        <u val="none"/>
        <vertAlign val="baseline"/>
        <sz val="10.5"/>
        <color indexed="8"/>
        <name val="ＭＳ 明朝"/>
        <family val="1"/>
        <charset val="128"/>
        <scheme val="none"/>
      </font>
      <numFmt numFmtId="0" formatCode="General"/>
      <fill>
        <patternFill patternType="none">
          <fgColor indexed="64"/>
          <bgColor indexed="65"/>
        </patternFill>
      </fill>
      <alignment horizontal="center" vertical="center" textRotation="0" wrapText="0" indent="0" justifyLastLine="0" shrinkToFit="1" readingOrder="0"/>
      <border diagonalUp="0" diagonalDown="0" outline="0">
        <left style="thin">
          <color theme="0" tint="-0.14996795556505021"/>
        </left>
        <right/>
        <top/>
        <bottom/>
      </border>
      <protection locked="1" hidden="0"/>
    </dxf>
    <dxf>
      <font>
        <b val="0"/>
        <i val="0"/>
        <strike val="0"/>
        <condense val="0"/>
        <extend val="0"/>
        <outline val="0"/>
        <shadow val="0"/>
        <u val="none"/>
        <vertAlign val="baseline"/>
        <sz val="10.5"/>
        <color auto="1"/>
        <name val="ＭＳ 明朝"/>
        <scheme val="none"/>
      </font>
      <numFmt numFmtId="177" formatCode="#,##0_ "/>
      <fill>
        <patternFill patternType="solid">
          <fgColor indexed="64"/>
          <bgColor theme="8" tint="0.79998168889431442"/>
        </patternFill>
      </fill>
      <alignment horizontal="right" vertical="center" textRotation="0" wrapText="0" indent="0" justifyLastLine="0" shrinkToFit="1" readingOrder="0"/>
      <border diagonalUp="0" diagonalDown="0">
        <left style="thin">
          <color auto="1"/>
        </left>
        <right style="thin">
          <color auto="1"/>
        </right>
        <top/>
        <bottom/>
        <vertical style="thin">
          <color auto="1"/>
        </vertical>
        <horizontal/>
      </border>
      <protection locked="0" hidden="0"/>
    </dxf>
    <dxf>
      <font>
        <b val="0"/>
        <i val="0"/>
        <strike val="0"/>
        <condense val="0"/>
        <extend val="0"/>
        <outline val="0"/>
        <shadow val="0"/>
        <u val="none"/>
        <vertAlign val="baseline"/>
        <sz val="10.5"/>
        <color indexed="8"/>
        <name val="ＭＳ 明朝"/>
        <family val="1"/>
        <charset val="128"/>
        <scheme val="none"/>
      </font>
      <numFmt numFmtId="0" formatCode="General"/>
      <fill>
        <patternFill patternType="none">
          <fgColor indexed="64"/>
          <bgColor indexed="65"/>
        </patternFill>
      </fill>
      <alignment horizontal="center" vertical="center" textRotation="0" wrapText="0" indent="0" justifyLastLine="0" shrinkToFit="1" readingOrder="0"/>
      <border diagonalUp="0" diagonalDown="0" outline="0">
        <left/>
        <right style="thin">
          <color theme="0" tint="-0.14996795556505021"/>
        </right>
        <top/>
        <bottom/>
      </border>
      <protection locked="1" hidden="0"/>
    </dxf>
    <dxf>
      <font>
        <b val="0"/>
        <i val="0"/>
        <strike val="0"/>
        <condense val="0"/>
        <extend val="0"/>
        <outline val="0"/>
        <shadow val="0"/>
        <u val="none"/>
        <vertAlign val="baseline"/>
        <sz val="10.5"/>
        <color indexed="8"/>
        <name val="ＭＳ 明朝"/>
        <scheme val="none"/>
      </font>
      <numFmt numFmtId="177" formatCode="#,##0_ "/>
      <alignment horizontal="center" vertical="center" textRotation="0" wrapText="0" indent="0" justifyLastLine="0" shrinkToFit="1" readingOrder="0"/>
      <border diagonalUp="0" diagonalDown="0">
        <left/>
        <right style="thin">
          <color auto="1"/>
        </right>
        <top/>
        <bottom/>
        <vertical style="thin">
          <color auto="1"/>
        </vertical>
        <horizontal/>
      </border>
      <protection locked="1" hidden="0"/>
    </dxf>
    <dxf>
      <numFmt numFmtId="177" formatCode="#,##0_ "/>
      <border diagonalUp="0" diagonalDown="0">
        <left style="thin">
          <color auto="1"/>
        </left>
        <right style="thin">
          <color auto="1"/>
        </right>
        <top/>
        <bottom/>
        <vertical style="thin">
          <color auto="1"/>
        </vertical>
        <horizontal style="thin">
          <color auto="1"/>
        </horizontal>
      </border>
      <protection locked="1" hidden="0"/>
    </dxf>
    <dxf>
      <font>
        <b val="0"/>
        <i val="0"/>
        <strike val="0"/>
        <condense val="0"/>
        <extend val="0"/>
        <outline val="0"/>
        <shadow val="0"/>
        <u val="none"/>
        <vertAlign val="baseline"/>
        <sz val="10.5"/>
        <color indexed="8"/>
        <name val="ＭＳ 明朝"/>
        <scheme val="none"/>
      </font>
      <numFmt numFmtId="177" formatCode="#,##0_ "/>
      <alignment horizontal="right" vertical="center" textRotation="0" wrapText="0" indent="0" justifyLastLine="0" shrinkToFit="1" readingOrder="0"/>
      <protection locked="1" hidden="0"/>
    </dxf>
    <dxf>
      <font>
        <b val="0"/>
        <i val="0"/>
        <strike val="0"/>
        <condense val="0"/>
        <extend val="0"/>
        <outline val="0"/>
        <shadow val="0"/>
        <u val="none"/>
        <vertAlign val="baseline"/>
        <sz val="10.5"/>
        <color indexed="8"/>
        <name val="ＭＳ 明朝"/>
        <scheme val="none"/>
      </font>
      <numFmt numFmtId="177" formatCode="#,##0_ "/>
      <fill>
        <patternFill patternType="none">
          <fgColor indexed="64"/>
          <bgColor auto="1"/>
        </patternFill>
      </fill>
      <alignment horizontal="center" vertical="center" textRotation="0" wrapText="1" indent="0" justifyLastLine="0" shrinkToFit="1" readingOrder="0"/>
      <border diagonalUp="0" diagonalDown="0">
        <left style="thin">
          <color indexed="64"/>
        </left>
        <right style="thin">
          <color indexed="64"/>
        </right>
        <top/>
        <bottom/>
      </border>
      <protection locked="1" hidden="0"/>
    </dxf>
    <dxf>
      <fill>
        <patternFill>
          <bgColor theme="0" tint="-4.9989318521683403E-2"/>
        </patternFill>
      </fill>
    </dxf>
    <dxf>
      <font>
        <b/>
        <i val="0"/>
      </font>
      <fill>
        <patternFill>
          <bgColor theme="0" tint="-0.14996795556505021"/>
        </patternFill>
      </fill>
    </dxf>
    <dxf>
      <font>
        <b/>
        <i val="0"/>
      </font>
      <fill>
        <patternFill>
          <bgColor theme="0" tint="-0.14996795556505021"/>
        </patternFill>
      </fill>
    </dxf>
    <dxf>
      <font>
        <b/>
        <i val="0"/>
      </font>
      <fill>
        <patternFill>
          <bgColor theme="0" tint="-0.14996795556505021"/>
        </patternFill>
      </fill>
    </dxf>
    <dxf>
      <font>
        <b/>
        <i val="0"/>
      </font>
      <fill>
        <patternFill>
          <bgColor theme="0" tint="-0.14996795556505021"/>
        </patternFill>
      </fill>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s>
  <tableStyles count="2" defaultTableStyle="TableStyleMedium2" defaultPivotStyle="PivotStyleLight16">
    <tableStyle name="テーブル スタイル 1" pivot="0" count="1" xr9:uid="{00000000-0011-0000-FFFF-FFFF00000000}">
      <tableStyleElement type="wholeTable" dxfId="520"/>
    </tableStyle>
    <tableStyle name="テーブル スタイル 2" pivot="0" count="6" xr9:uid="{00000000-0011-0000-FFFF-FFFF01000000}">
      <tableStyleElement type="wholeTable" dxfId="519"/>
      <tableStyleElement type="headerRow" dxfId="518"/>
      <tableStyleElement type="totalRow" dxfId="517"/>
      <tableStyleElement type="firstColumn" dxfId="516"/>
      <tableStyleElement type="lastColumn" dxfId="515"/>
      <tableStyleElement type="firstRowStripe" dxfId="51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396240</xdr:colOff>
      <xdr:row>1</xdr:row>
      <xdr:rowOff>114300</xdr:rowOff>
    </xdr:from>
    <xdr:to>
      <xdr:col>17</xdr:col>
      <xdr:colOff>403860</xdr:colOff>
      <xdr:row>3</xdr:row>
      <xdr:rowOff>220980</xdr:rowOff>
    </xdr:to>
    <xdr:sp macro="" textlink="">
      <xdr:nvSpPr>
        <xdr:cNvPr id="13341" name="Text Box 29">
          <a:extLst>
            <a:ext uri="{FF2B5EF4-FFF2-40B4-BE49-F238E27FC236}">
              <a16:creationId xmlns:a16="http://schemas.microsoft.com/office/drawing/2014/main" id="{00000000-0008-0000-0000-00001D340000}"/>
            </a:ext>
          </a:extLst>
        </xdr:cNvPr>
        <xdr:cNvSpPr txBox="1">
          <a:spLocks noChangeArrowheads="1"/>
        </xdr:cNvSpPr>
      </xdr:nvSpPr>
      <xdr:spPr bwMode="auto">
        <a:xfrm>
          <a:off x="6873240" y="342900"/>
          <a:ext cx="4328160" cy="640080"/>
        </a:xfrm>
        <a:prstGeom prst="rect">
          <a:avLst/>
        </a:prstGeom>
        <a:ln>
          <a:headEnd/>
          <a:tailEnd/>
        </a:ln>
      </xdr:spPr>
      <xdr:style>
        <a:lnRef idx="2">
          <a:schemeClr val="accent1"/>
        </a:lnRef>
        <a:fillRef idx="1">
          <a:schemeClr val="lt1"/>
        </a:fillRef>
        <a:effectRef idx="0">
          <a:schemeClr val="accent1"/>
        </a:effectRef>
        <a:fontRef idx="minor">
          <a:schemeClr val="dk1"/>
        </a:fontRef>
      </xdr:style>
      <xdr:txBody>
        <a:bodyPr vertOverflow="clip" wrap="square" lIns="36576" tIns="22860" rIns="0" bIns="0" anchor="ctr" upright="1"/>
        <a:lstStyle/>
        <a:p>
          <a:pPr algn="ctr" rtl="0">
            <a:defRPr sz="1000"/>
          </a:pPr>
          <a:r>
            <a:rPr lang="ja-JP" altLang="en-US" sz="1400" b="1" i="0" u="none" strike="noStrike" baseline="0">
              <a:solidFill>
                <a:srgbClr val="FF0000"/>
              </a:solidFill>
              <a:latin typeface="HG丸ｺﾞｼｯｸM-PRO" panose="020F0600000000000000" pitchFamily="50" charset="-128"/>
              <a:ea typeface="HG丸ｺﾞｼｯｸM-PRO" panose="020F0600000000000000" pitchFamily="50" charset="-128"/>
            </a:rPr>
            <a:t>社員数分、この「Excelファイル」を作成してください。</a:t>
          </a:r>
        </a:p>
      </xdr:txBody>
    </xdr:sp>
    <xdr:clientData/>
  </xdr:twoCellAnchor>
  <xdr:twoCellAnchor>
    <xdr:from>
      <xdr:col>6</xdr:col>
      <xdr:colOff>377734</xdr:colOff>
      <xdr:row>6</xdr:row>
      <xdr:rowOff>113210</xdr:rowOff>
    </xdr:from>
    <xdr:to>
      <xdr:col>17</xdr:col>
      <xdr:colOff>385354</xdr:colOff>
      <xdr:row>7</xdr:row>
      <xdr:rowOff>296090</xdr:rowOff>
    </xdr:to>
    <xdr:sp macro="" textlink="">
      <xdr:nvSpPr>
        <xdr:cNvPr id="3" name="Text Box 29">
          <a:extLst>
            <a:ext uri="{FF2B5EF4-FFF2-40B4-BE49-F238E27FC236}">
              <a16:creationId xmlns:a16="http://schemas.microsoft.com/office/drawing/2014/main" id="{00000000-0008-0000-0000-000003000000}"/>
            </a:ext>
          </a:extLst>
        </xdr:cNvPr>
        <xdr:cNvSpPr txBox="1">
          <a:spLocks noChangeArrowheads="1"/>
        </xdr:cNvSpPr>
      </xdr:nvSpPr>
      <xdr:spPr bwMode="auto">
        <a:xfrm>
          <a:off x="6854734" y="2246810"/>
          <a:ext cx="4351020" cy="640080"/>
        </a:xfrm>
        <a:prstGeom prst="rect">
          <a:avLst/>
        </a:prstGeom>
        <a:ln>
          <a:headEnd/>
          <a:tailEnd/>
        </a:ln>
      </xdr:spPr>
      <xdr:style>
        <a:lnRef idx="2">
          <a:schemeClr val="accent1"/>
        </a:lnRef>
        <a:fillRef idx="1">
          <a:schemeClr val="lt1"/>
        </a:fillRef>
        <a:effectRef idx="0">
          <a:schemeClr val="accent1"/>
        </a:effectRef>
        <a:fontRef idx="minor">
          <a:schemeClr val="dk1"/>
        </a:fontRef>
      </xdr:style>
      <xdr:txBody>
        <a:bodyPr vertOverflow="clip" wrap="square" lIns="36576" tIns="22860" rIns="0" bIns="0" anchor="ctr" upright="1"/>
        <a:lstStyle/>
        <a:p>
          <a:pPr algn="ctr" rtl="0">
            <a:defRPr sz="1000"/>
          </a:pPr>
          <a:r>
            <a:rPr lang="ja-JP" altLang="en-US" sz="1400" b="1" i="0" u="none" strike="noStrike" baseline="0">
              <a:solidFill>
                <a:srgbClr val="0070C0"/>
              </a:solidFill>
              <a:latin typeface="HG丸ｺﾞｼｯｸM-PRO" panose="020F0600000000000000" pitchFamily="50" charset="-128"/>
              <a:ea typeface="HG丸ｺﾞｼｯｸM-PRO" panose="020F0600000000000000" pitchFamily="50" charset="-128"/>
            </a:rPr>
            <a:t>青色箇所へご入力ください</a:t>
          </a:r>
        </a:p>
      </xdr:txBody>
    </xdr:sp>
    <xdr:clientData/>
  </xdr:twoCellAnchor>
  <xdr:twoCellAnchor>
    <xdr:from>
      <xdr:col>6</xdr:col>
      <xdr:colOff>374469</xdr:colOff>
      <xdr:row>4</xdr:row>
      <xdr:rowOff>201386</xdr:rowOff>
    </xdr:from>
    <xdr:to>
      <xdr:col>17</xdr:col>
      <xdr:colOff>382089</xdr:colOff>
      <xdr:row>5</xdr:row>
      <xdr:rowOff>536666</xdr:rowOff>
    </xdr:to>
    <xdr:sp macro="" textlink="">
      <xdr:nvSpPr>
        <xdr:cNvPr id="4" name="Text Box 29">
          <a:extLst>
            <a:ext uri="{FF2B5EF4-FFF2-40B4-BE49-F238E27FC236}">
              <a16:creationId xmlns:a16="http://schemas.microsoft.com/office/drawing/2014/main" id="{00000000-0008-0000-0000-000004000000}"/>
            </a:ext>
          </a:extLst>
        </xdr:cNvPr>
        <xdr:cNvSpPr txBox="1">
          <a:spLocks noChangeArrowheads="1"/>
        </xdr:cNvSpPr>
      </xdr:nvSpPr>
      <xdr:spPr bwMode="auto">
        <a:xfrm>
          <a:off x="6851469" y="1268186"/>
          <a:ext cx="4351020" cy="640080"/>
        </a:xfrm>
        <a:prstGeom prst="rect">
          <a:avLst/>
        </a:prstGeom>
        <a:ln>
          <a:headEnd/>
          <a:tailEnd/>
        </a:ln>
      </xdr:spPr>
      <xdr:style>
        <a:lnRef idx="2">
          <a:schemeClr val="accent1"/>
        </a:lnRef>
        <a:fillRef idx="1">
          <a:schemeClr val="lt1"/>
        </a:fillRef>
        <a:effectRef idx="0">
          <a:schemeClr val="accent1"/>
        </a:effectRef>
        <a:fontRef idx="minor">
          <a:schemeClr val="dk1"/>
        </a:fontRef>
      </xdr:style>
      <xdr:txBody>
        <a:bodyPr vertOverflow="clip" wrap="square" lIns="36576" tIns="22860" rIns="0" bIns="0" anchor="ctr" upright="1"/>
        <a:lstStyle/>
        <a:p>
          <a:pPr algn="ctr" rtl="0">
            <a:defRPr sz="1000"/>
          </a:pPr>
          <a:r>
            <a:rPr lang="en-US" altLang="ja-JP" sz="1400" b="1" i="0" u="none" strike="noStrike" baseline="0">
              <a:solidFill>
                <a:srgbClr val="FF0000"/>
              </a:solidFill>
              <a:latin typeface="HG丸ｺﾞｼｯｸM-PRO" panose="020F0600000000000000" pitchFamily="50" charset="-128"/>
              <a:ea typeface="HG丸ｺﾞｼｯｸM-PRO" panose="020F0600000000000000" pitchFamily="50" charset="-128"/>
            </a:rPr>
            <a:t>SB</a:t>
          </a:r>
          <a:r>
            <a:rPr lang="ja-JP" altLang="en-US" sz="1400" b="1" i="0" u="none" strike="noStrike" baseline="0">
              <a:solidFill>
                <a:srgbClr val="FF0000"/>
              </a:solidFill>
              <a:latin typeface="HG丸ｺﾞｼｯｸM-PRO" panose="020F0600000000000000" pitchFamily="50" charset="-128"/>
              <a:ea typeface="HG丸ｺﾞｼｯｸM-PRO" panose="020F0600000000000000" pitchFamily="50" charset="-128"/>
            </a:rPr>
            <a:t>型は令和８年９月までの実績をご入力ください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385390</xdr:colOff>
      <xdr:row>15</xdr:row>
      <xdr:rowOff>308288</xdr:rowOff>
    </xdr:from>
    <xdr:to>
      <xdr:col>11</xdr:col>
      <xdr:colOff>193493</xdr:colOff>
      <xdr:row>20</xdr:row>
      <xdr:rowOff>373357</xdr:rowOff>
    </xdr:to>
    <xdr:pic>
      <xdr:nvPicPr>
        <xdr:cNvPr id="34" name="図 33">
          <a:extLst>
            <a:ext uri="{FF2B5EF4-FFF2-40B4-BE49-F238E27FC236}">
              <a16:creationId xmlns:a16="http://schemas.microsoft.com/office/drawing/2014/main" id="{00000000-0008-0000-0100-000022000000}"/>
            </a:ext>
          </a:extLst>
        </xdr:cNvPr>
        <xdr:cNvPicPr>
          <a:picLocks noChangeAspect="1"/>
        </xdr:cNvPicPr>
      </xdr:nvPicPr>
      <xdr:blipFill>
        <a:blip xmlns:r="http://schemas.openxmlformats.org/officeDocument/2006/relationships" r:embed="rId1"/>
        <a:stretch>
          <a:fillRect/>
        </a:stretch>
      </xdr:blipFill>
      <xdr:spPr>
        <a:xfrm>
          <a:off x="6735390" y="5793101"/>
          <a:ext cx="4110228" cy="2057381"/>
        </a:xfrm>
        <a:prstGeom prst="rect">
          <a:avLst/>
        </a:prstGeom>
      </xdr:spPr>
    </xdr:pic>
    <xdr:clientData/>
  </xdr:twoCellAnchor>
  <xdr:twoCellAnchor>
    <xdr:from>
      <xdr:col>5</xdr:col>
      <xdr:colOff>582614</xdr:colOff>
      <xdr:row>16</xdr:row>
      <xdr:rowOff>444499</xdr:rowOff>
    </xdr:from>
    <xdr:to>
      <xdr:col>8</xdr:col>
      <xdr:colOff>142876</xdr:colOff>
      <xdr:row>17</xdr:row>
      <xdr:rowOff>142874</xdr:rowOff>
    </xdr:to>
    <xdr:cxnSp macro="">
      <xdr:nvCxnSpPr>
        <xdr:cNvPr id="18" name="カギ線コネクタ 17">
          <a:extLst>
            <a:ext uri="{FF2B5EF4-FFF2-40B4-BE49-F238E27FC236}">
              <a16:creationId xmlns:a16="http://schemas.microsoft.com/office/drawing/2014/main" id="{00000000-0008-0000-0100-000012000000}"/>
            </a:ext>
          </a:extLst>
        </xdr:cNvPr>
        <xdr:cNvCxnSpPr>
          <a:stCxn id="26" idx="2"/>
        </xdr:cNvCxnSpPr>
      </xdr:nvCxnSpPr>
      <xdr:spPr>
        <a:xfrm rot="16200000" flipH="1">
          <a:off x="7294166" y="4841478"/>
          <a:ext cx="150813" cy="3191668"/>
        </a:xfrm>
        <a:prstGeom prst="bentConnector2">
          <a:avLst/>
        </a:prstGeom>
        <a:noFill/>
        <a:ln w="25400" cap="flat" cmpd="sng" algn="ctr">
          <a:solidFill>
            <a:srgbClr val="FF0000"/>
          </a:solidFill>
          <a:prstDash val="solid"/>
          <a:tailEnd type="triangle"/>
        </a:ln>
        <a:effectLst/>
      </xdr:spPr>
    </xdr:cxnSp>
    <xdr:clientData/>
  </xdr:twoCellAnchor>
  <xdr:twoCellAnchor>
    <xdr:from>
      <xdr:col>0</xdr:col>
      <xdr:colOff>190500</xdr:colOff>
      <xdr:row>1</xdr:row>
      <xdr:rowOff>67235</xdr:rowOff>
    </xdr:from>
    <xdr:to>
      <xdr:col>1</xdr:col>
      <xdr:colOff>324971</xdr:colOff>
      <xdr:row>2</xdr:row>
      <xdr:rowOff>168089</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90500" y="295835"/>
          <a:ext cx="896471" cy="405654"/>
        </a:xfrm>
        <a:prstGeom prst="rect">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b="1" kern="100">
              <a:effectLst/>
              <a:ea typeface="BIZ UDPゴシック" panose="020B0400000000000000" pitchFamily="50" charset="-128"/>
              <a:cs typeface="Times New Roman" panose="02020603050405020304" pitchFamily="18" charset="0"/>
            </a:rPr>
            <a:t>記入例</a:t>
          </a:r>
          <a:endParaRPr lang="ja-JP" sz="800" kern="100">
            <a:effectLst/>
            <a:ea typeface="ＭＳ 明朝" panose="02020609040205080304" pitchFamily="17" charset="-128"/>
            <a:cs typeface="Times New Roman" panose="02020603050405020304" pitchFamily="18" charset="0"/>
          </a:endParaRPr>
        </a:p>
      </xdr:txBody>
    </xdr:sp>
    <xdr:clientData/>
  </xdr:twoCellAnchor>
  <xdr:twoCellAnchor>
    <xdr:from>
      <xdr:col>1</xdr:col>
      <xdr:colOff>663575</xdr:colOff>
      <xdr:row>3</xdr:row>
      <xdr:rowOff>122681</xdr:rowOff>
    </xdr:from>
    <xdr:to>
      <xdr:col>6</xdr:col>
      <xdr:colOff>511688</xdr:colOff>
      <xdr:row>6</xdr:row>
      <xdr:rowOff>0</xdr:rowOff>
    </xdr:to>
    <xdr:cxnSp macro="">
      <xdr:nvCxnSpPr>
        <xdr:cNvPr id="23" name="カギ線コネクタ 22">
          <a:extLst>
            <a:ext uri="{FF2B5EF4-FFF2-40B4-BE49-F238E27FC236}">
              <a16:creationId xmlns:a16="http://schemas.microsoft.com/office/drawing/2014/main" id="{00000000-0008-0000-0100-000017000000}"/>
            </a:ext>
          </a:extLst>
        </xdr:cNvPr>
        <xdr:cNvCxnSpPr>
          <a:stCxn id="25" idx="1"/>
          <a:endCxn id="24" idx="0"/>
        </xdr:cNvCxnSpPr>
      </xdr:nvCxnSpPr>
      <xdr:spPr>
        <a:xfrm rot="10800000" flipV="1">
          <a:off x="1544638" y="848962"/>
          <a:ext cx="5324988" cy="1139382"/>
        </a:xfrm>
        <a:prstGeom prst="bentConnector2">
          <a:avLst/>
        </a:prstGeom>
        <a:noFill/>
        <a:ln w="25400" cap="flat" cmpd="sng" algn="ctr">
          <a:solidFill>
            <a:srgbClr val="FF0000"/>
          </a:solidFill>
          <a:prstDash val="solid"/>
          <a:tailEnd type="triangle"/>
        </a:ln>
        <a:effectLst/>
      </xdr:spPr>
    </xdr:cxnSp>
    <xdr:clientData/>
  </xdr:twoCellAnchor>
  <xdr:twoCellAnchor>
    <xdr:from>
      <xdr:col>1</xdr:col>
      <xdr:colOff>28575</xdr:colOff>
      <xdr:row>6</xdr:row>
      <xdr:rowOff>0</xdr:rowOff>
    </xdr:from>
    <xdr:to>
      <xdr:col>1</xdr:col>
      <xdr:colOff>1400175</xdr:colOff>
      <xdr:row>15</xdr:row>
      <xdr:rowOff>438150</xdr:rowOff>
    </xdr:to>
    <xdr:sp macro="" textlink="">
      <xdr:nvSpPr>
        <xdr:cNvPr id="24" name="正方形/長方形 23">
          <a:extLst>
            <a:ext uri="{FF2B5EF4-FFF2-40B4-BE49-F238E27FC236}">
              <a16:creationId xmlns:a16="http://schemas.microsoft.com/office/drawing/2014/main" id="{00000000-0008-0000-0100-000018000000}"/>
            </a:ext>
          </a:extLst>
        </xdr:cNvPr>
        <xdr:cNvSpPr/>
      </xdr:nvSpPr>
      <xdr:spPr>
        <a:xfrm>
          <a:off x="790575" y="2133600"/>
          <a:ext cx="1249680" cy="3882390"/>
        </a:xfrm>
        <a:prstGeom prst="rect">
          <a:avLst/>
        </a:prstGeom>
        <a:solidFill>
          <a:srgbClr val="FF0000">
            <a:alpha val="20000"/>
          </a:srgbClr>
        </a:solid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6</xdr:col>
      <xdr:colOff>511688</xdr:colOff>
      <xdr:row>1</xdr:row>
      <xdr:rowOff>181067</xdr:rowOff>
    </xdr:from>
    <xdr:to>
      <xdr:col>9</xdr:col>
      <xdr:colOff>123032</xdr:colOff>
      <xdr:row>5</xdr:row>
      <xdr:rowOff>4762</xdr:rowOff>
    </xdr:to>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6869626" y="347755"/>
          <a:ext cx="2683156" cy="1002413"/>
        </a:xfrm>
        <a:prstGeom prst="roundRect">
          <a:avLst/>
        </a:prstGeom>
        <a:solidFill>
          <a:schemeClr val="bg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solidFill>
                <a:sysClr val="windowText" lastClr="000000"/>
              </a:solidFill>
              <a:latin typeface="HG丸ｺﾞｼｯｸM-PRO" panose="020F0600000000000000" pitchFamily="50" charset="-128"/>
              <a:ea typeface="HG丸ｺﾞｼｯｸM-PRO" panose="020F0600000000000000" pitchFamily="50" charset="-128"/>
            </a:rPr>
            <a:t>総支給額には、賃金台帳等を参考に、基本給＋諸手当（賞与を除く）を算出の上、ご記入ください。</a:t>
          </a:r>
          <a:endParaRPr kumimoji="1" lang="en-US" altLang="ja-JP" sz="110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9525</xdr:colOff>
      <xdr:row>16</xdr:row>
      <xdr:rowOff>38100</xdr:rowOff>
    </xdr:from>
    <xdr:to>
      <xdr:col>5</xdr:col>
      <xdr:colOff>1247775</xdr:colOff>
      <xdr:row>16</xdr:row>
      <xdr:rowOff>447675</xdr:rowOff>
    </xdr:to>
    <xdr:sp macro="" textlink="">
      <xdr:nvSpPr>
        <xdr:cNvPr id="26" name="正方形/長方形 25">
          <a:extLst>
            <a:ext uri="{FF2B5EF4-FFF2-40B4-BE49-F238E27FC236}">
              <a16:creationId xmlns:a16="http://schemas.microsoft.com/office/drawing/2014/main" id="{00000000-0008-0000-0100-00001A000000}"/>
            </a:ext>
          </a:extLst>
        </xdr:cNvPr>
        <xdr:cNvSpPr/>
      </xdr:nvSpPr>
      <xdr:spPr>
        <a:xfrm>
          <a:off x="5099685" y="6057900"/>
          <a:ext cx="1131570" cy="409575"/>
        </a:xfrm>
        <a:prstGeom prst="rect">
          <a:avLst/>
        </a:prstGeom>
        <a:solidFill>
          <a:srgbClr val="FF0000">
            <a:alpha val="20000"/>
          </a:srgbClr>
        </a:solid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5</xdr:col>
      <xdr:colOff>1123140</xdr:colOff>
      <xdr:row>17</xdr:row>
      <xdr:rowOff>300831</xdr:rowOff>
    </xdr:from>
    <xdr:to>
      <xdr:col>8</xdr:col>
      <xdr:colOff>223043</xdr:colOff>
      <xdr:row>20</xdr:row>
      <xdr:rowOff>19610</xdr:rowOff>
    </xdr:to>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6314265" y="6670675"/>
          <a:ext cx="2731309" cy="861779"/>
        </a:xfrm>
        <a:prstGeom prst="roundRect">
          <a:avLst/>
        </a:prstGeom>
        <a:solidFill>
          <a:schemeClr val="bg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solidFill>
                <a:sysClr val="windowText" lastClr="000000"/>
              </a:solidFill>
              <a:latin typeface="HG丸ｺﾞｼｯｸM-PRO" panose="020F0600000000000000" pitchFamily="50" charset="-128"/>
              <a:ea typeface="HG丸ｺﾞｼｯｸM-PRO" panose="020F0600000000000000" pitchFamily="50" charset="-128"/>
            </a:rPr>
            <a:t>右下の金額を、様式第</a:t>
          </a:r>
          <a:r>
            <a:rPr kumimoji="1" lang="en-US" altLang="ja-JP" sz="1050">
              <a:solidFill>
                <a:sysClr val="windowText" lastClr="000000"/>
              </a:solidFill>
              <a:latin typeface="HG丸ｺﾞｼｯｸM-PRO" panose="020F0600000000000000" pitchFamily="50" charset="-128"/>
              <a:ea typeface="HG丸ｺﾞｼｯｸM-PRO" panose="020F0600000000000000" pitchFamily="50" charset="-128"/>
            </a:rPr>
            <a:t>6</a:t>
          </a:r>
          <a:r>
            <a:rPr kumimoji="1" lang="ja-JP" altLang="en-US" sz="1050">
              <a:solidFill>
                <a:sysClr val="windowText" lastClr="000000"/>
              </a:solidFill>
              <a:latin typeface="HG丸ｺﾞｼｯｸM-PRO" panose="020F0600000000000000" pitchFamily="50" charset="-128"/>
              <a:ea typeface="HG丸ｺﾞｼｯｸM-PRO" panose="020F0600000000000000" pitchFamily="50" charset="-128"/>
            </a:rPr>
            <a:t>号別紙</a:t>
          </a:r>
          <a:r>
            <a:rPr kumimoji="1" lang="en-US" altLang="ja-JP" sz="1050">
              <a:solidFill>
                <a:sysClr val="windowText" lastClr="000000"/>
              </a:solidFill>
              <a:latin typeface="HG丸ｺﾞｼｯｸM-PRO" panose="020F0600000000000000" pitchFamily="50" charset="-128"/>
              <a:ea typeface="HG丸ｺﾞｼｯｸM-PRO" panose="020F0600000000000000" pitchFamily="50" charset="-128"/>
            </a:rPr>
            <a:t>4-1</a:t>
          </a:r>
          <a:r>
            <a:rPr kumimoji="1" lang="ja-JP" altLang="en-US" sz="1050">
              <a:solidFill>
                <a:sysClr val="windowText" lastClr="000000"/>
              </a:solidFill>
              <a:latin typeface="HG丸ｺﾞｼｯｸM-PRO" panose="020F0600000000000000" pitchFamily="50" charset="-128"/>
              <a:ea typeface="HG丸ｺﾞｼｯｸM-PRO" panose="020F0600000000000000" pitchFamily="50" charset="-128"/>
            </a:rPr>
            <a:t>直接人件費算総括表の助成対象経費に転記してください。</a:t>
          </a:r>
        </a:p>
      </xdr:txBody>
    </xdr:sp>
    <xdr:clientData/>
  </xdr:twoCellAnchor>
  <xdr:twoCellAnchor>
    <xdr:from>
      <xdr:col>3</xdr:col>
      <xdr:colOff>0</xdr:colOff>
      <xdr:row>6</xdr:row>
      <xdr:rowOff>0</xdr:rowOff>
    </xdr:from>
    <xdr:to>
      <xdr:col>3</xdr:col>
      <xdr:colOff>973667</xdr:colOff>
      <xdr:row>16</xdr:row>
      <xdr:rowOff>-1</xdr:rowOff>
    </xdr:to>
    <xdr:sp macro="" textlink="">
      <xdr:nvSpPr>
        <xdr:cNvPr id="2" name="正方形/長方形 1">
          <a:extLst>
            <a:ext uri="{FF2B5EF4-FFF2-40B4-BE49-F238E27FC236}">
              <a16:creationId xmlns:a16="http://schemas.microsoft.com/office/drawing/2014/main" id="{F8330A43-5EDD-49AE-8746-16C229D80228}"/>
            </a:ext>
          </a:extLst>
        </xdr:cNvPr>
        <xdr:cNvSpPr/>
      </xdr:nvSpPr>
      <xdr:spPr>
        <a:xfrm>
          <a:off x="3185583" y="1979083"/>
          <a:ext cx="973667" cy="3915833"/>
        </a:xfrm>
        <a:prstGeom prst="rect">
          <a:avLst/>
        </a:prstGeom>
        <a:solidFill>
          <a:srgbClr val="FF0000">
            <a:alpha val="20000"/>
          </a:srgbClr>
        </a:solid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6</xdr:col>
      <xdr:colOff>516733</xdr:colOff>
      <xdr:row>5</xdr:row>
      <xdr:rowOff>138105</xdr:rowOff>
    </xdr:from>
    <xdr:to>
      <xdr:col>9</xdr:col>
      <xdr:colOff>135733</xdr:colOff>
      <xdr:row>6</xdr:row>
      <xdr:rowOff>223043</xdr:rowOff>
    </xdr:to>
    <xdr:sp macro="" textlink="">
      <xdr:nvSpPr>
        <xdr:cNvPr id="3" name="角丸四角形 30">
          <a:extLst>
            <a:ext uri="{FF2B5EF4-FFF2-40B4-BE49-F238E27FC236}">
              <a16:creationId xmlns:a16="http://schemas.microsoft.com/office/drawing/2014/main" id="{13927B4D-BA1F-4E12-9F19-D278EF407314}"/>
            </a:ext>
          </a:extLst>
        </xdr:cNvPr>
        <xdr:cNvSpPr/>
      </xdr:nvSpPr>
      <xdr:spPr>
        <a:xfrm>
          <a:off x="6874671" y="1483511"/>
          <a:ext cx="2690812" cy="727876"/>
        </a:xfrm>
        <a:prstGeom prst="roundRect">
          <a:avLst/>
        </a:prstGeom>
        <a:solidFill>
          <a:schemeClr val="bg1"/>
        </a:solidFill>
        <a:ln w="38100" cap="flat" cmpd="sng" algn="ctr">
          <a:solidFill>
            <a:srgbClr val="FF0000"/>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150</a:t>
          </a:r>
          <a:r>
            <a:rPr kumimoji="1" lang="ja-JP" altLang="en-US"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時間を超える場合は、自動的に</a:t>
          </a:r>
          <a:r>
            <a:rPr kumimoji="1" lang="en-US" altLang="ja-JP"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150</a:t>
          </a:r>
          <a:r>
            <a:rPr kumimoji="1" lang="ja-JP" altLang="en-US"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時間が入力されます。</a:t>
          </a:r>
          <a:endParaRPr kumimoji="1" lang="en-US" altLang="ja-JP"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3</xdr:col>
      <xdr:colOff>486834</xdr:colOff>
      <xdr:row>5</xdr:row>
      <xdr:rowOff>502042</xdr:rowOff>
    </xdr:from>
    <xdr:to>
      <xdr:col>6</xdr:col>
      <xdr:colOff>516733</xdr:colOff>
      <xdr:row>5</xdr:row>
      <xdr:rowOff>642937</xdr:rowOff>
    </xdr:to>
    <xdr:cxnSp macro="">
      <xdr:nvCxnSpPr>
        <xdr:cNvPr id="4" name="カギ線コネクタ 22">
          <a:extLst>
            <a:ext uri="{FF2B5EF4-FFF2-40B4-BE49-F238E27FC236}">
              <a16:creationId xmlns:a16="http://schemas.microsoft.com/office/drawing/2014/main" id="{1ED90FB9-9DA8-4F3C-9309-DE00EDFE1D17}"/>
            </a:ext>
          </a:extLst>
        </xdr:cNvPr>
        <xdr:cNvCxnSpPr>
          <a:stCxn id="3" idx="1"/>
          <a:endCxn id="2" idx="0"/>
        </xdr:cNvCxnSpPr>
      </xdr:nvCxnSpPr>
      <xdr:spPr>
        <a:xfrm rot="10800000" flipV="1">
          <a:off x="3677709" y="1847448"/>
          <a:ext cx="3196962" cy="140895"/>
        </a:xfrm>
        <a:prstGeom prst="bentConnector2">
          <a:avLst/>
        </a:prstGeom>
        <a:noFill/>
        <a:ln w="25400" cap="flat" cmpd="sng" algn="ctr">
          <a:solidFill>
            <a:srgbClr val="FF0000"/>
          </a:solidFill>
          <a:prstDash val="solid"/>
          <a:tailEnd type="triangle"/>
        </a:ln>
        <a:effectLst/>
      </xdr:spPr>
    </xdr:cxnSp>
    <xdr:clientData/>
  </xdr:twoCellAnchor>
  <xdr:twoCellAnchor>
    <xdr:from>
      <xdr:col>8</xdr:col>
      <xdr:colOff>164149</xdr:colOff>
      <xdr:row>17</xdr:row>
      <xdr:rowOff>45243</xdr:rowOff>
    </xdr:from>
    <xdr:to>
      <xdr:col>9</xdr:col>
      <xdr:colOff>130970</xdr:colOff>
      <xdr:row>17</xdr:row>
      <xdr:rowOff>226218</xdr:rowOff>
    </xdr:to>
    <xdr:sp macro="" textlink="">
      <xdr:nvSpPr>
        <xdr:cNvPr id="13" name="正方形/長方形 12">
          <a:extLst>
            <a:ext uri="{FF2B5EF4-FFF2-40B4-BE49-F238E27FC236}">
              <a16:creationId xmlns:a16="http://schemas.microsoft.com/office/drawing/2014/main" id="{CAD4A222-2FAC-4CDF-B781-C60D1487E1A6}"/>
            </a:ext>
          </a:extLst>
        </xdr:cNvPr>
        <xdr:cNvSpPr/>
      </xdr:nvSpPr>
      <xdr:spPr>
        <a:xfrm>
          <a:off x="8986680" y="6415087"/>
          <a:ext cx="574040" cy="180975"/>
        </a:xfrm>
        <a:prstGeom prst="rect">
          <a:avLst/>
        </a:prstGeom>
        <a:solidFill>
          <a:srgbClr val="FF0000">
            <a:alpha val="20000"/>
          </a:srgbClr>
        </a:solid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5</xdr:col>
      <xdr:colOff>6614</xdr:colOff>
      <xdr:row>6</xdr:row>
      <xdr:rowOff>8995</xdr:rowOff>
    </xdr:from>
    <xdr:to>
      <xdr:col>5</xdr:col>
      <xdr:colOff>1166811</xdr:colOff>
      <xdr:row>16</xdr:row>
      <xdr:rowOff>2644</xdr:rowOff>
    </xdr:to>
    <xdr:sp macro="" textlink="">
      <xdr:nvSpPr>
        <xdr:cNvPr id="32" name="正方形/長方形 31">
          <a:extLst>
            <a:ext uri="{FF2B5EF4-FFF2-40B4-BE49-F238E27FC236}">
              <a16:creationId xmlns:a16="http://schemas.microsoft.com/office/drawing/2014/main" id="{EE1FFA3D-11D9-4D7E-BEC1-06CE58FC325A}"/>
            </a:ext>
          </a:extLst>
        </xdr:cNvPr>
        <xdr:cNvSpPr/>
      </xdr:nvSpPr>
      <xdr:spPr>
        <a:xfrm>
          <a:off x="5197739" y="1997339"/>
          <a:ext cx="1160197" cy="3922711"/>
        </a:xfrm>
        <a:prstGeom prst="rect">
          <a:avLst/>
        </a:prstGeom>
        <a:solidFill>
          <a:srgbClr val="FF0000">
            <a:alpha val="20000"/>
          </a:srgbClr>
        </a:solid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6</xdr:col>
      <xdr:colOff>492920</xdr:colOff>
      <xdr:row>7</xdr:row>
      <xdr:rowOff>30949</xdr:rowOff>
    </xdr:from>
    <xdr:to>
      <xdr:col>9</xdr:col>
      <xdr:colOff>111920</xdr:colOff>
      <xdr:row>8</xdr:row>
      <xdr:rowOff>369094</xdr:rowOff>
    </xdr:to>
    <xdr:sp macro="" textlink="">
      <xdr:nvSpPr>
        <xdr:cNvPr id="39" name="角丸四角形 30">
          <a:extLst>
            <a:ext uri="{FF2B5EF4-FFF2-40B4-BE49-F238E27FC236}">
              <a16:creationId xmlns:a16="http://schemas.microsoft.com/office/drawing/2014/main" id="{D08064D8-2431-4828-B9FB-5902BDF4E830}"/>
            </a:ext>
          </a:extLst>
        </xdr:cNvPr>
        <xdr:cNvSpPr/>
      </xdr:nvSpPr>
      <xdr:spPr>
        <a:xfrm>
          <a:off x="6850858" y="2412199"/>
          <a:ext cx="2690812" cy="731051"/>
        </a:xfrm>
        <a:prstGeom prst="roundRect">
          <a:avLst/>
        </a:prstGeom>
        <a:solidFill>
          <a:schemeClr val="bg1"/>
        </a:solidFill>
        <a:ln w="38100" cap="flat" cmpd="sng" algn="ctr">
          <a:solidFill>
            <a:srgbClr val="FF0000"/>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算定額が総支給額を超える場合は、総支給額が入力されます。</a:t>
          </a:r>
          <a:endParaRPr kumimoji="1" lang="en-US" altLang="ja-JP"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5</xdr:col>
      <xdr:colOff>1154907</xdr:colOff>
      <xdr:row>8</xdr:row>
      <xdr:rowOff>1</xdr:rowOff>
    </xdr:from>
    <xdr:to>
      <xdr:col>6</xdr:col>
      <xdr:colOff>492921</xdr:colOff>
      <xdr:row>8</xdr:row>
      <xdr:rowOff>3570</xdr:rowOff>
    </xdr:to>
    <xdr:cxnSp macro="">
      <xdr:nvCxnSpPr>
        <xdr:cNvPr id="41" name="カギ線コネクタ 22">
          <a:extLst>
            <a:ext uri="{FF2B5EF4-FFF2-40B4-BE49-F238E27FC236}">
              <a16:creationId xmlns:a16="http://schemas.microsoft.com/office/drawing/2014/main" id="{3733BC2C-9F47-444A-A8B6-BAC91672738B}"/>
            </a:ext>
          </a:extLst>
        </xdr:cNvPr>
        <xdr:cNvCxnSpPr>
          <a:stCxn id="39" idx="1"/>
        </xdr:cNvCxnSpPr>
      </xdr:nvCxnSpPr>
      <xdr:spPr>
        <a:xfrm rot="10800000">
          <a:off x="6346032" y="2774157"/>
          <a:ext cx="504827" cy="3569"/>
        </a:xfrm>
        <a:prstGeom prst="bentConnector3">
          <a:avLst>
            <a:gd name="adj1" fmla="val 50000"/>
          </a:avLst>
        </a:prstGeom>
        <a:noFill/>
        <a:ln w="25400" cap="flat" cmpd="sng" algn="ctr">
          <a:solidFill>
            <a:srgbClr val="FF0000"/>
          </a:solidFill>
          <a:prstDash val="solid"/>
          <a:tailEnd type="triangle"/>
        </a:ln>
        <a:effec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0</xdr:colOff>
      <xdr:row>31</xdr:row>
      <xdr:rowOff>0</xdr:rowOff>
    </xdr:from>
    <xdr:to>
      <xdr:col>8</xdr:col>
      <xdr:colOff>0</xdr:colOff>
      <xdr:row>31</xdr:row>
      <xdr:rowOff>0</xdr:rowOff>
    </xdr:to>
    <xdr:sp macro="" textlink="">
      <xdr:nvSpPr>
        <xdr:cNvPr id="2" name="Line 1">
          <a:extLst>
            <a:ext uri="{FF2B5EF4-FFF2-40B4-BE49-F238E27FC236}">
              <a16:creationId xmlns:a16="http://schemas.microsoft.com/office/drawing/2014/main" id="{00000000-0008-0000-0200-000002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3" name="Line 3">
          <a:extLst>
            <a:ext uri="{FF2B5EF4-FFF2-40B4-BE49-F238E27FC236}">
              <a16:creationId xmlns:a16="http://schemas.microsoft.com/office/drawing/2014/main" id="{00000000-0008-0000-0200-000003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4" name="Line 4">
          <a:extLst>
            <a:ext uri="{FF2B5EF4-FFF2-40B4-BE49-F238E27FC236}">
              <a16:creationId xmlns:a16="http://schemas.microsoft.com/office/drawing/2014/main" id="{00000000-0008-0000-0200-000004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5" name="Line 5">
          <a:extLst>
            <a:ext uri="{FF2B5EF4-FFF2-40B4-BE49-F238E27FC236}">
              <a16:creationId xmlns:a16="http://schemas.microsoft.com/office/drawing/2014/main" id="{00000000-0008-0000-0200-000005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6" name="Line 8">
          <a:extLst>
            <a:ext uri="{FF2B5EF4-FFF2-40B4-BE49-F238E27FC236}">
              <a16:creationId xmlns:a16="http://schemas.microsoft.com/office/drawing/2014/main" id="{00000000-0008-0000-0200-000006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7" name="Line 9">
          <a:extLst>
            <a:ext uri="{FF2B5EF4-FFF2-40B4-BE49-F238E27FC236}">
              <a16:creationId xmlns:a16="http://schemas.microsoft.com/office/drawing/2014/main" id="{00000000-0008-0000-0200-000007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8" name="Line 10">
          <a:extLst>
            <a:ext uri="{FF2B5EF4-FFF2-40B4-BE49-F238E27FC236}">
              <a16:creationId xmlns:a16="http://schemas.microsoft.com/office/drawing/2014/main" id="{00000000-0008-0000-0200-000008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9" name="Line 11">
          <a:extLst>
            <a:ext uri="{FF2B5EF4-FFF2-40B4-BE49-F238E27FC236}">
              <a16:creationId xmlns:a16="http://schemas.microsoft.com/office/drawing/2014/main" id="{00000000-0008-0000-0200-000009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0" name="Line 12">
          <a:extLst>
            <a:ext uri="{FF2B5EF4-FFF2-40B4-BE49-F238E27FC236}">
              <a16:creationId xmlns:a16="http://schemas.microsoft.com/office/drawing/2014/main" id="{00000000-0008-0000-0200-00000A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1" name="Line 13">
          <a:extLst>
            <a:ext uri="{FF2B5EF4-FFF2-40B4-BE49-F238E27FC236}">
              <a16:creationId xmlns:a16="http://schemas.microsoft.com/office/drawing/2014/main" id="{00000000-0008-0000-0200-00000B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2" name="Line 14">
          <a:extLst>
            <a:ext uri="{FF2B5EF4-FFF2-40B4-BE49-F238E27FC236}">
              <a16:creationId xmlns:a16="http://schemas.microsoft.com/office/drawing/2014/main" id="{00000000-0008-0000-0200-00000C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3" name="Line 15">
          <a:extLst>
            <a:ext uri="{FF2B5EF4-FFF2-40B4-BE49-F238E27FC236}">
              <a16:creationId xmlns:a16="http://schemas.microsoft.com/office/drawing/2014/main" id="{00000000-0008-0000-0200-00000D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 name="Line 16">
          <a:extLst>
            <a:ext uri="{FF2B5EF4-FFF2-40B4-BE49-F238E27FC236}">
              <a16:creationId xmlns:a16="http://schemas.microsoft.com/office/drawing/2014/main" id="{00000000-0008-0000-0200-00000E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5" name="Line 17">
          <a:extLst>
            <a:ext uri="{FF2B5EF4-FFF2-40B4-BE49-F238E27FC236}">
              <a16:creationId xmlns:a16="http://schemas.microsoft.com/office/drawing/2014/main" id="{00000000-0008-0000-0200-00000F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6" name="Line 18">
          <a:extLst>
            <a:ext uri="{FF2B5EF4-FFF2-40B4-BE49-F238E27FC236}">
              <a16:creationId xmlns:a16="http://schemas.microsoft.com/office/drawing/2014/main" id="{00000000-0008-0000-0200-000010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7" name="Line 19">
          <a:extLst>
            <a:ext uri="{FF2B5EF4-FFF2-40B4-BE49-F238E27FC236}">
              <a16:creationId xmlns:a16="http://schemas.microsoft.com/office/drawing/2014/main" id="{00000000-0008-0000-0200-000011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8" name="Line 20">
          <a:extLst>
            <a:ext uri="{FF2B5EF4-FFF2-40B4-BE49-F238E27FC236}">
              <a16:creationId xmlns:a16="http://schemas.microsoft.com/office/drawing/2014/main" id="{00000000-0008-0000-0200-000012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9" name="Line 21">
          <a:extLst>
            <a:ext uri="{FF2B5EF4-FFF2-40B4-BE49-F238E27FC236}">
              <a16:creationId xmlns:a16="http://schemas.microsoft.com/office/drawing/2014/main" id="{00000000-0008-0000-0200-000013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0" name="Line 22">
          <a:extLst>
            <a:ext uri="{FF2B5EF4-FFF2-40B4-BE49-F238E27FC236}">
              <a16:creationId xmlns:a16="http://schemas.microsoft.com/office/drawing/2014/main" id="{00000000-0008-0000-0200-000014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1" name="Line 23">
          <a:extLst>
            <a:ext uri="{FF2B5EF4-FFF2-40B4-BE49-F238E27FC236}">
              <a16:creationId xmlns:a16="http://schemas.microsoft.com/office/drawing/2014/main" id="{00000000-0008-0000-0200-000015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2" name="Line 24">
          <a:extLst>
            <a:ext uri="{FF2B5EF4-FFF2-40B4-BE49-F238E27FC236}">
              <a16:creationId xmlns:a16="http://schemas.microsoft.com/office/drawing/2014/main" id="{00000000-0008-0000-0200-000016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3" name="Line 25">
          <a:extLst>
            <a:ext uri="{FF2B5EF4-FFF2-40B4-BE49-F238E27FC236}">
              <a16:creationId xmlns:a16="http://schemas.microsoft.com/office/drawing/2014/main" id="{00000000-0008-0000-0200-000017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4" name="Line 26">
          <a:extLst>
            <a:ext uri="{FF2B5EF4-FFF2-40B4-BE49-F238E27FC236}">
              <a16:creationId xmlns:a16="http://schemas.microsoft.com/office/drawing/2014/main" id="{00000000-0008-0000-0200-000018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5" name="Line 27">
          <a:extLst>
            <a:ext uri="{FF2B5EF4-FFF2-40B4-BE49-F238E27FC236}">
              <a16:creationId xmlns:a16="http://schemas.microsoft.com/office/drawing/2014/main" id="{00000000-0008-0000-0200-000019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6" name="Line 28">
          <a:extLst>
            <a:ext uri="{FF2B5EF4-FFF2-40B4-BE49-F238E27FC236}">
              <a16:creationId xmlns:a16="http://schemas.microsoft.com/office/drawing/2014/main" id="{00000000-0008-0000-0200-00001A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7" name="Line 29">
          <a:extLst>
            <a:ext uri="{FF2B5EF4-FFF2-40B4-BE49-F238E27FC236}">
              <a16:creationId xmlns:a16="http://schemas.microsoft.com/office/drawing/2014/main" id="{00000000-0008-0000-0200-00001B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8" name="Line 30">
          <a:extLst>
            <a:ext uri="{FF2B5EF4-FFF2-40B4-BE49-F238E27FC236}">
              <a16:creationId xmlns:a16="http://schemas.microsoft.com/office/drawing/2014/main" id="{00000000-0008-0000-0200-00001C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9" name="Line 31">
          <a:extLst>
            <a:ext uri="{FF2B5EF4-FFF2-40B4-BE49-F238E27FC236}">
              <a16:creationId xmlns:a16="http://schemas.microsoft.com/office/drawing/2014/main" id="{00000000-0008-0000-0200-00001D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46719</xdr:colOff>
      <xdr:row>6</xdr:row>
      <xdr:rowOff>275321</xdr:rowOff>
    </xdr:from>
    <xdr:to>
      <xdr:col>4</xdr:col>
      <xdr:colOff>555172</xdr:colOff>
      <xdr:row>14</xdr:row>
      <xdr:rowOff>19051</xdr:rowOff>
    </xdr:to>
    <xdr:sp macro="" textlink="">
      <xdr:nvSpPr>
        <xdr:cNvPr id="30" name="正方形/長方形 29">
          <a:extLst>
            <a:ext uri="{FF2B5EF4-FFF2-40B4-BE49-F238E27FC236}">
              <a16:creationId xmlns:a16="http://schemas.microsoft.com/office/drawing/2014/main" id="{00000000-0008-0000-0200-00001E000000}"/>
            </a:ext>
          </a:extLst>
        </xdr:cNvPr>
        <xdr:cNvSpPr/>
      </xdr:nvSpPr>
      <xdr:spPr>
        <a:xfrm>
          <a:off x="1199244" y="1951721"/>
          <a:ext cx="1279978" cy="2182130"/>
        </a:xfrm>
        <a:prstGeom prst="rect">
          <a:avLst/>
        </a:prstGeom>
        <a:solidFill>
          <a:srgbClr val="FF0000">
            <a:alpha val="20000"/>
          </a:srgbClr>
        </a:solid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6</xdr:col>
      <xdr:colOff>740228</xdr:colOff>
      <xdr:row>6</xdr:row>
      <xdr:rowOff>297088</xdr:rowOff>
    </xdr:from>
    <xdr:to>
      <xdr:col>7</xdr:col>
      <xdr:colOff>2259148</xdr:colOff>
      <xdr:row>14</xdr:row>
      <xdr:rowOff>19050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4035878" y="1973488"/>
          <a:ext cx="2309495" cy="2160362"/>
        </a:xfrm>
        <a:prstGeom prst="rect">
          <a:avLst/>
        </a:prstGeom>
        <a:solidFill>
          <a:srgbClr val="FF0000">
            <a:alpha val="20000"/>
          </a:srgbClr>
        </a:solid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0</xdr:col>
      <xdr:colOff>76201</xdr:colOff>
      <xdr:row>6</xdr:row>
      <xdr:rowOff>272139</xdr:rowOff>
    </xdr:from>
    <xdr:to>
      <xdr:col>0</xdr:col>
      <xdr:colOff>729343</xdr:colOff>
      <xdr:row>14</xdr:row>
      <xdr:rowOff>21770</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flipV="1">
          <a:off x="76201" y="1948539"/>
          <a:ext cx="653142" cy="2188031"/>
        </a:xfrm>
        <a:prstGeom prst="rect">
          <a:avLst/>
        </a:prstGeom>
        <a:solidFill>
          <a:srgbClr val="FF0000">
            <a:alpha val="20000"/>
          </a:srgbClr>
        </a:solidFill>
        <a:ln w="25400"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8</xdr:col>
      <xdr:colOff>421065</xdr:colOff>
      <xdr:row>6</xdr:row>
      <xdr:rowOff>275166</xdr:rowOff>
    </xdr:from>
    <xdr:to>
      <xdr:col>13</xdr:col>
      <xdr:colOff>227190</xdr:colOff>
      <xdr:row>9</xdr:row>
      <xdr:rowOff>260198</xdr:rowOff>
    </xdr:to>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7450515" y="1951566"/>
          <a:ext cx="4140000" cy="899432"/>
        </a:xfrm>
        <a:prstGeom prst="rect">
          <a:avLst/>
        </a:prstGeom>
        <a:solidFill>
          <a:schemeClr val="lt1"/>
        </a:solidFill>
        <a:ln w="1905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solidFill>
                <a:srgbClr val="FF0000"/>
              </a:solidFill>
              <a:latin typeface="HG丸ｺﾞｼｯｸM-PRO" panose="020F0600000000000000" pitchFamily="50" charset="-128"/>
              <a:ea typeface="HG丸ｺﾞｼｯｸM-PRO" panose="020F0600000000000000" pitchFamily="50" charset="-128"/>
            </a:rPr>
            <a:t>①　「算定表」シートに企業名、従事者名を入力してください。他のシートに反映されます。</a:t>
          </a:r>
        </a:p>
      </xdr:txBody>
    </xdr:sp>
    <xdr:clientData/>
  </xdr:twoCellAnchor>
  <xdr:twoCellAnchor>
    <xdr:from>
      <xdr:col>6</xdr:col>
      <xdr:colOff>669474</xdr:colOff>
      <xdr:row>16</xdr:row>
      <xdr:rowOff>259896</xdr:rowOff>
    </xdr:from>
    <xdr:to>
      <xdr:col>8</xdr:col>
      <xdr:colOff>4991</xdr:colOff>
      <xdr:row>20</xdr:row>
      <xdr:rowOff>304799</xdr:rowOff>
    </xdr:to>
    <xdr:sp macro="" textlink="">
      <xdr:nvSpPr>
        <xdr:cNvPr id="39" name="角丸四角形 34">
          <a:extLst>
            <a:ext uri="{FF2B5EF4-FFF2-40B4-BE49-F238E27FC236}">
              <a16:creationId xmlns:a16="http://schemas.microsoft.com/office/drawing/2014/main" id="{116D2C3B-DE5C-4694-B3BF-4D56400AC04A}"/>
            </a:ext>
          </a:extLst>
        </xdr:cNvPr>
        <xdr:cNvSpPr/>
      </xdr:nvSpPr>
      <xdr:spPr>
        <a:xfrm>
          <a:off x="4288974" y="4984296"/>
          <a:ext cx="2745467" cy="1264103"/>
        </a:xfrm>
        <a:prstGeom prst="roundRect">
          <a:avLst/>
        </a:prstGeom>
        <a:solidFill>
          <a:schemeClr val="bg1"/>
        </a:solidFill>
        <a:ln w="25400" cap="flat" cmpd="sng" algn="ctr">
          <a:solidFill>
            <a:srgbClr val="FF0000"/>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従事したサービス開発に関する作業内容をご記入ください。</a:t>
          </a:r>
          <a:endParaRPr kumimoji="1" lang="en-US" altLang="ja-JP"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記入いただいた作業内容の成果物や報告書など作業実績を証明するものが必要になります。</a:t>
          </a:r>
          <a:endParaRPr kumimoji="1" lang="en-US" altLang="ja-JP"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7</xdr:col>
      <xdr:colOff>1066301</xdr:colOff>
      <xdr:row>14</xdr:row>
      <xdr:rowOff>19050</xdr:rowOff>
    </xdr:from>
    <xdr:to>
      <xdr:col>7</xdr:col>
      <xdr:colOff>1175433</xdr:colOff>
      <xdr:row>16</xdr:row>
      <xdr:rowOff>259896</xdr:rowOff>
    </xdr:to>
    <xdr:cxnSp macro="">
      <xdr:nvCxnSpPr>
        <xdr:cNvPr id="41" name="カギ線コネクタ 35">
          <a:extLst>
            <a:ext uri="{FF2B5EF4-FFF2-40B4-BE49-F238E27FC236}">
              <a16:creationId xmlns:a16="http://schemas.microsoft.com/office/drawing/2014/main" id="{8BBBA665-ED85-49C2-8348-1CB24F5E1518}"/>
            </a:ext>
          </a:extLst>
        </xdr:cNvPr>
        <xdr:cNvCxnSpPr>
          <a:stCxn id="39" idx="0"/>
          <a:endCxn id="34" idx="2"/>
        </xdr:cNvCxnSpPr>
      </xdr:nvCxnSpPr>
      <xdr:spPr>
        <a:xfrm rot="16200000" flipV="1">
          <a:off x="5181919" y="4504507"/>
          <a:ext cx="850446" cy="109132"/>
        </a:xfrm>
        <a:prstGeom prst="bentConnector3">
          <a:avLst>
            <a:gd name="adj1" fmla="val 50000"/>
          </a:avLst>
        </a:prstGeom>
        <a:noFill/>
        <a:ln w="25400" cap="flat" cmpd="sng" algn="ctr">
          <a:solidFill>
            <a:srgbClr val="FF0000"/>
          </a:solidFill>
          <a:prstDash val="solid"/>
          <a:tailEnd type="triangle"/>
        </a:ln>
        <a:effectLst/>
      </xdr:spPr>
    </xdr:cxnSp>
    <xdr:clientData/>
  </xdr:twoCellAnchor>
  <xdr:twoCellAnchor>
    <xdr:from>
      <xdr:col>8</xdr:col>
      <xdr:colOff>432251</xdr:colOff>
      <xdr:row>11</xdr:row>
      <xdr:rowOff>0</xdr:rowOff>
    </xdr:from>
    <xdr:to>
      <xdr:col>13</xdr:col>
      <xdr:colOff>238376</xdr:colOff>
      <xdr:row>15</xdr:row>
      <xdr:rowOff>233590</xdr:rowOff>
    </xdr:to>
    <xdr:sp macro="" textlink="">
      <xdr:nvSpPr>
        <xdr:cNvPr id="50" name="テキスト ボックス 49">
          <a:extLst>
            <a:ext uri="{FF2B5EF4-FFF2-40B4-BE49-F238E27FC236}">
              <a16:creationId xmlns:a16="http://schemas.microsoft.com/office/drawing/2014/main" id="{0F38911C-806A-42AB-9496-0AA68C3CCBD1}"/>
            </a:ext>
          </a:extLst>
        </xdr:cNvPr>
        <xdr:cNvSpPr txBox="1"/>
      </xdr:nvSpPr>
      <xdr:spPr>
        <a:xfrm>
          <a:off x="7461701" y="3200400"/>
          <a:ext cx="4140000" cy="1452790"/>
        </a:xfrm>
        <a:prstGeom prst="rect">
          <a:avLst/>
        </a:prstGeom>
        <a:solidFill>
          <a:schemeClr val="lt1"/>
        </a:solidFill>
        <a:ln w="1905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b="1">
              <a:solidFill>
                <a:srgbClr val="FF0000"/>
              </a:solidFill>
              <a:latin typeface="HG丸ｺﾞｼｯｸM-PRO" panose="020F0600000000000000" pitchFamily="50" charset="-128"/>
              <a:ea typeface="HG丸ｺﾞｼｯｸM-PRO" panose="020F0600000000000000" pitchFamily="50" charset="-128"/>
            </a:rPr>
            <a:t>②　各月のシートに情報を入力します。経費申請する月すべてのシートを完成させます。</a:t>
          </a:r>
          <a:r>
            <a:rPr kumimoji="1" lang="ja-JP" altLang="ja-JP" sz="1400" b="1">
              <a:solidFill>
                <a:srgbClr val="FF0000"/>
              </a:solidFill>
              <a:latin typeface="HG丸ｺﾞｼｯｸM-PRO" panose="020F0600000000000000" pitchFamily="50" charset="-128"/>
              <a:ea typeface="HG丸ｺﾞｼｯｸM-PRO" panose="020F0600000000000000" pitchFamily="50" charset="-128"/>
              <a:cs typeface="+mn-cs"/>
            </a:rPr>
            <a:t>申請しない月の情報は入力しないでください。</a:t>
          </a:r>
        </a:p>
        <a:p>
          <a:r>
            <a:rPr kumimoji="1" lang="ja-JP" altLang="ja-JP" sz="1400" b="1">
              <a:solidFill>
                <a:srgbClr val="FF0000"/>
              </a:solidFill>
              <a:latin typeface="HG丸ｺﾞｼｯｸM-PRO" panose="020F0600000000000000" pitchFamily="50" charset="-128"/>
              <a:ea typeface="HG丸ｺﾞｼｯｸM-PRO" panose="020F0600000000000000" pitchFamily="50" charset="-128"/>
              <a:cs typeface="+mn-cs"/>
            </a:rPr>
            <a:t>入力された情報は集計シートにすべて反映されます。</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432251</xdr:colOff>
      <xdr:row>16</xdr:row>
      <xdr:rowOff>259443</xdr:rowOff>
    </xdr:from>
    <xdr:to>
      <xdr:col>13</xdr:col>
      <xdr:colOff>238376</xdr:colOff>
      <xdr:row>21</xdr:row>
      <xdr:rowOff>81726</xdr:rowOff>
    </xdr:to>
    <xdr:sp macro="" textlink="">
      <xdr:nvSpPr>
        <xdr:cNvPr id="51" name="テキスト ボックス 50">
          <a:extLst>
            <a:ext uri="{FF2B5EF4-FFF2-40B4-BE49-F238E27FC236}">
              <a16:creationId xmlns:a16="http://schemas.microsoft.com/office/drawing/2014/main" id="{87DC727F-505B-4B73-BE5A-72E0D6A2B696}"/>
            </a:ext>
          </a:extLst>
        </xdr:cNvPr>
        <xdr:cNvSpPr txBox="1"/>
      </xdr:nvSpPr>
      <xdr:spPr>
        <a:xfrm>
          <a:off x="7461701" y="4983843"/>
          <a:ext cx="4140000" cy="1346283"/>
        </a:xfrm>
        <a:prstGeom prst="rect">
          <a:avLst/>
        </a:prstGeom>
        <a:solidFill>
          <a:schemeClr val="lt1"/>
        </a:solidFill>
        <a:ln w="1905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solidFill>
                <a:srgbClr val="FF0000"/>
              </a:solidFill>
              <a:latin typeface="HG丸ｺﾞｼｯｸM-PRO" panose="020F0600000000000000" pitchFamily="50" charset="-128"/>
              <a:ea typeface="HG丸ｺﾞｼｯｸM-PRO" panose="020F0600000000000000" pitchFamily="50" charset="-128"/>
            </a:rPr>
            <a:t>③　各月のシートの集計データが算定表シートに反映されます。</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a:p>
          <a:pPr algn="l"/>
          <a:r>
            <a:rPr kumimoji="1" lang="ja-JP" altLang="en-US" sz="1400" b="1">
              <a:solidFill>
                <a:srgbClr val="FF0000"/>
              </a:solidFill>
              <a:latin typeface="HG丸ｺﾞｼｯｸM-PRO" panose="020F0600000000000000" pitchFamily="50" charset="-128"/>
              <a:ea typeface="HG丸ｺﾞｼｯｸM-PRO" panose="020F0600000000000000" pitchFamily="50" charset="-128"/>
            </a:rPr>
            <a:t>算定表シートの支給額列に毎月の支給金額を入力して算定シートを完成させてください。</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432251</xdr:colOff>
      <xdr:row>22</xdr:row>
      <xdr:rowOff>110133</xdr:rowOff>
    </xdr:from>
    <xdr:to>
      <xdr:col>13</xdr:col>
      <xdr:colOff>238376</xdr:colOff>
      <xdr:row>26</xdr:row>
      <xdr:rowOff>287109</xdr:rowOff>
    </xdr:to>
    <xdr:sp macro="" textlink="">
      <xdr:nvSpPr>
        <xdr:cNvPr id="53" name="テキスト ボックス 52">
          <a:extLst>
            <a:ext uri="{FF2B5EF4-FFF2-40B4-BE49-F238E27FC236}">
              <a16:creationId xmlns:a16="http://schemas.microsoft.com/office/drawing/2014/main" id="{8FAC3AEC-70BF-46D8-B86A-A7ABF0435537}"/>
            </a:ext>
          </a:extLst>
        </xdr:cNvPr>
        <xdr:cNvSpPr txBox="1"/>
      </xdr:nvSpPr>
      <xdr:spPr>
        <a:xfrm>
          <a:off x="7461701" y="6663333"/>
          <a:ext cx="4140000" cy="1396176"/>
        </a:xfrm>
        <a:prstGeom prst="rect">
          <a:avLst/>
        </a:prstGeom>
        <a:solidFill>
          <a:schemeClr val="lt1"/>
        </a:solidFill>
        <a:ln w="1905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400" b="1">
              <a:solidFill>
                <a:srgbClr val="FF0000"/>
              </a:solidFill>
              <a:latin typeface="HG丸ｺﾞｼｯｸM-PRO" panose="020F0600000000000000" pitchFamily="50" charset="-128"/>
              <a:ea typeface="HG丸ｺﾞｼｯｸM-PRO" panose="020F0600000000000000" pitchFamily="50" charset="-128"/>
            </a:rPr>
            <a:t>④　算定シートの集計行の助成対象経費の</a:t>
          </a:r>
          <a:r>
            <a:rPr kumimoji="1" lang="ja-JP" altLang="en-US" sz="1400" b="1">
              <a:solidFill>
                <a:srgbClr val="FF0000"/>
              </a:solidFill>
              <a:latin typeface="HG丸ｺﾞｼｯｸM-PRO" panose="020F0600000000000000" pitchFamily="50" charset="-128"/>
              <a:ea typeface="HG丸ｺﾞｼｯｸM-PRO" panose="020F0600000000000000" pitchFamily="50" charset="-128"/>
              <a:cs typeface="+mn-cs"/>
            </a:rPr>
            <a:t>値を</a:t>
          </a:r>
          <a:r>
            <a:rPr kumimoji="1" lang="ja-JP" altLang="ja-JP" sz="1400" b="1">
              <a:solidFill>
                <a:srgbClr val="FF0000"/>
              </a:solidFill>
              <a:latin typeface="HG丸ｺﾞｼｯｸM-PRO" panose="020F0600000000000000" pitchFamily="50" charset="-128"/>
              <a:ea typeface="HG丸ｺﾞｼｯｸM-PRO" panose="020F0600000000000000" pitchFamily="50" charset="-128"/>
              <a:cs typeface="+mn-cs"/>
            </a:rPr>
            <a:t>様式第６号実績報告書の人件費のシートに転記します（対象経費総額）。</a:t>
          </a:r>
          <a:endParaRPr kumimoji="1" lang="en-US" altLang="ja-JP" sz="1400" b="1">
            <a:solidFill>
              <a:srgbClr val="FF0000"/>
            </a:solidFill>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0</xdr:col>
      <xdr:colOff>90714</xdr:colOff>
      <xdr:row>16</xdr:row>
      <xdr:rowOff>238124</xdr:rowOff>
    </xdr:from>
    <xdr:to>
      <xdr:col>5</xdr:col>
      <xdr:colOff>502557</xdr:colOff>
      <xdr:row>24</xdr:row>
      <xdr:rowOff>0</xdr:rowOff>
    </xdr:to>
    <xdr:sp macro="" textlink="">
      <xdr:nvSpPr>
        <xdr:cNvPr id="36" name="角丸四角形 30">
          <a:extLst>
            <a:ext uri="{FF2B5EF4-FFF2-40B4-BE49-F238E27FC236}">
              <a16:creationId xmlns:a16="http://schemas.microsoft.com/office/drawing/2014/main" id="{DAC95EE6-153F-43F0-8D45-0F610507EFB7}"/>
            </a:ext>
          </a:extLst>
        </xdr:cNvPr>
        <xdr:cNvSpPr/>
      </xdr:nvSpPr>
      <xdr:spPr>
        <a:xfrm>
          <a:off x="90714" y="4962524"/>
          <a:ext cx="3164568" cy="2200276"/>
        </a:xfrm>
        <a:prstGeom prst="roundRect">
          <a:avLst/>
        </a:prstGeom>
        <a:solidFill>
          <a:schemeClr val="bg1"/>
        </a:solidFill>
        <a:ln w="25400" cap="flat" cmpd="sng" algn="ctr">
          <a:solidFill>
            <a:srgbClr val="FF0000"/>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出勤簿・タイムカード等を参考に、当該事業に従事した作業時刻・休憩等除外時間をご記入ください。</a:t>
          </a:r>
          <a:endParaRPr kumimoji="1" lang="en-US" altLang="ja-JP"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a:t>
          </a:r>
          <a:r>
            <a:rPr kumimoji="1" lang="en-US" altLang="ja-JP"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r>
            <a:rPr kumimoji="1" lang="ja-JP" altLang="en-US"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作業時間数は自動計算されます。</a:t>
          </a:r>
          <a:endParaRPr kumimoji="1" lang="en-US" altLang="ja-JP"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a:t>
          </a:r>
          <a:r>
            <a:rPr kumimoji="1" lang="en-US" altLang="ja-JP"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r>
            <a:rPr kumimoji="1" lang="ja-JP" altLang="en-US"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超過勤務・休日労働等、助成対象とならない時間帯を記入した場合、審査により助成対象外となりますのでご注意ください。</a:t>
          </a:r>
          <a:endParaRPr kumimoji="1" lang="en-US" altLang="ja-JP"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　</a:t>
          </a:r>
          <a:r>
            <a:rPr kumimoji="1" lang="en-US" altLang="ja-JP"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a:t>
          </a:r>
          <a:r>
            <a:rPr kumimoji="1" lang="ja-JP" altLang="en-US"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rPr>
            <a:t>サービス開発に関しない作業が挟まれた場合は、休憩等除外時間に含めて算出してください。</a:t>
          </a:r>
          <a:endParaRPr kumimoji="1" lang="en-US" altLang="ja-JP" sz="1050" b="0" i="0" u="none" strike="noStrike" kern="0" cap="none" spc="0" normalizeH="0" baseline="0" noProof="0">
            <a:ln>
              <a:noFill/>
            </a:ln>
            <a:solidFill>
              <a:sysClr val="windowText" lastClr="000000"/>
            </a:solidFill>
            <a:effectLst/>
            <a:uLnTx/>
            <a:uFillTx/>
            <a:latin typeface="HG丸ｺﾞｼｯｸM-PRO" panose="020F0600000000000000" pitchFamily="50" charset="-128"/>
            <a:ea typeface="HG丸ｺﾞｼｯｸM-PRO" panose="020F0600000000000000" pitchFamily="50" charset="-128"/>
            <a:cs typeface="+mn-cs"/>
          </a:endParaRPr>
        </a:p>
      </xdr:txBody>
    </xdr:sp>
    <xdr:clientData/>
  </xdr:twoCellAnchor>
  <xdr:twoCellAnchor>
    <xdr:from>
      <xdr:col>2</xdr:col>
      <xdr:colOff>406173</xdr:colOff>
      <xdr:row>14</xdr:row>
      <xdr:rowOff>19052</xdr:rowOff>
    </xdr:from>
    <xdr:to>
      <xdr:col>3</xdr:col>
      <xdr:colOff>86633</xdr:colOff>
      <xdr:row>16</xdr:row>
      <xdr:rowOff>238125</xdr:rowOff>
    </xdr:to>
    <xdr:cxnSp macro="">
      <xdr:nvCxnSpPr>
        <xdr:cNvPr id="37" name="カギ線コネクタ 31">
          <a:extLst>
            <a:ext uri="{FF2B5EF4-FFF2-40B4-BE49-F238E27FC236}">
              <a16:creationId xmlns:a16="http://schemas.microsoft.com/office/drawing/2014/main" id="{2C801B23-03EC-4AE6-8033-198E58F7A2F2}"/>
            </a:ext>
          </a:extLst>
        </xdr:cNvPr>
        <xdr:cNvCxnSpPr>
          <a:stCxn id="36" idx="0"/>
          <a:endCxn id="30" idx="2"/>
        </xdr:cNvCxnSpPr>
      </xdr:nvCxnSpPr>
      <xdr:spPr>
        <a:xfrm rot="5400000" flipH="1" flipV="1">
          <a:off x="1417979" y="4388871"/>
          <a:ext cx="828673" cy="318635"/>
        </a:xfrm>
        <a:prstGeom prst="bentConnector3">
          <a:avLst>
            <a:gd name="adj1" fmla="val 50000"/>
          </a:avLst>
        </a:prstGeom>
        <a:noFill/>
        <a:ln w="25400" cap="flat" cmpd="sng" algn="ctr">
          <a:solidFill>
            <a:srgbClr val="FF0000"/>
          </a:solidFill>
          <a:prstDash val="solid"/>
          <a:tailEnd type="triangle"/>
        </a:ln>
        <a:effectLst/>
      </xdr:spPr>
    </xdr:cxnSp>
    <xdr:clientData/>
  </xdr:twoCellAnchor>
  <xdr:twoCellAnchor>
    <xdr:from>
      <xdr:col>0</xdr:col>
      <xdr:colOff>402772</xdr:colOff>
      <xdr:row>14</xdr:row>
      <xdr:rowOff>21770</xdr:rowOff>
    </xdr:from>
    <xdr:to>
      <xdr:col>2</xdr:col>
      <xdr:colOff>406173</xdr:colOff>
      <xdr:row>16</xdr:row>
      <xdr:rowOff>238124</xdr:rowOff>
    </xdr:to>
    <xdr:cxnSp macro="">
      <xdr:nvCxnSpPr>
        <xdr:cNvPr id="38" name="カギ線コネクタ 31">
          <a:extLst>
            <a:ext uri="{FF2B5EF4-FFF2-40B4-BE49-F238E27FC236}">
              <a16:creationId xmlns:a16="http://schemas.microsoft.com/office/drawing/2014/main" id="{C8E0B2C5-A906-4734-ADF9-5C1F1DC61CE7}"/>
            </a:ext>
          </a:extLst>
        </xdr:cNvPr>
        <xdr:cNvCxnSpPr>
          <a:stCxn id="36" idx="0"/>
          <a:endCxn id="47" idx="0"/>
        </xdr:cNvCxnSpPr>
      </xdr:nvCxnSpPr>
      <xdr:spPr>
        <a:xfrm rot="16200000" flipV="1">
          <a:off x="624908" y="3914434"/>
          <a:ext cx="825954" cy="1270226"/>
        </a:xfrm>
        <a:prstGeom prst="bentConnector3">
          <a:avLst>
            <a:gd name="adj1" fmla="val 50000"/>
          </a:avLst>
        </a:prstGeom>
        <a:noFill/>
        <a:ln w="25400" cap="flat" cmpd="sng" algn="ctr">
          <a:solidFill>
            <a:srgbClr val="FF0000"/>
          </a:solidFill>
          <a:prstDash val="solid"/>
          <a:tailEnd type="triangle"/>
        </a:ln>
        <a:effectLst/>
      </xdr:spPr>
    </xdr:cxnSp>
    <xdr:clientData/>
  </xdr:twoCellAnchor>
  <xdr:twoCellAnchor>
    <xdr:from>
      <xdr:col>8</xdr:col>
      <xdr:colOff>421065</xdr:colOff>
      <xdr:row>2</xdr:row>
      <xdr:rowOff>257175</xdr:rowOff>
    </xdr:from>
    <xdr:to>
      <xdr:col>13</xdr:col>
      <xdr:colOff>227190</xdr:colOff>
      <xdr:row>5</xdr:row>
      <xdr:rowOff>226787</xdr:rowOff>
    </xdr:to>
    <xdr:sp macro="" textlink="">
      <xdr:nvSpPr>
        <xdr:cNvPr id="46" name="テキスト ボックス 45">
          <a:extLst>
            <a:ext uri="{FF2B5EF4-FFF2-40B4-BE49-F238E27FC236}">
              <a16:creationId xmlns:a16="http://schemas.microsoft.com/office/drawing/2014/main" id="{F40AA23A-A81C-4198-B95F-0B6D1E772AA3}"/>
            </a:ext>
          </a:extLst>
        </xdr:cNvPr>
        <xdr:cNvSpPr txBox="1"/>
      </xdr:nvSpPr>
      <xdr:spPr>
        <a:xfrm>
          <a:off x="7450515" y="790575"/>
          <a:ext cx="4140000" cy="884012"/>
        </a:xfrm>
        <a:prstGeom prst="rect">
          <a:avLst/>
        </a:prstGeom>
        <a:solidFill>
          <a:schemeClr val="lt1"/>
        </a:solidFill>
        <a:ln w="19050" cmpd="sng">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400" b="1">
              <a:solidFill>
                <a:srgbClr val="FF0000"/>
              </a:solidFill>
              <a:latin typeface="HG丸ｺﾞｼｯｸM-PRO" panose="020F0600000000000000" pitchFamily="50" charset="-128"/>
              <a:ea typeface="HG丸ｺﾞｼｯｸM-PRO" panose="020F0600000000000000" pitchFamily="50" charset="-128"/>
            </a:rPr>
            <a:t>※</a:t>
          </a:r>
          <a:r>
            <a:rPr kumimoji="1" lang="ja-JP" altLang="en-US" sz="1400" b="1">
              <a:solidFill>
                <a:srgbClr val="FF0000"/>
              </a:solidFill>
              <a:latin typeface="HG丸ｺﾞｼｯｸM-PRO" panose="020F0600000000000000" pitchFamily="50" charset="-128"/>
              <a:ea typeface="HG丸ｺﾞｼｯｸM-PRO" panose="020F0600000000000000" pitchFamily="50" charset="-128"/>
            </a:rPr>
            <a:t>従事者１名につき、本エクセルファイル全体をコピーし、作成してください。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0</xdr:colOff>
      <xdr:row>31</xdr:row>
      <xdr:rowOff>0</xdr:rowOff>
    </xdr:from>
    <xdr:to>
      <xdr:col>8</xdr:col>
      <xdr:colOff>0</xdr:colOff>
      <xdr:row>31</xdr:row>
      <xdr:rowOff>0</xdr:rowOff>
    </xdr:to>
    <xdr:sp macro="" textlink="">
      <xdr:nvSpPr>
        <xdr:cNvPr id="14899" name="Line 1">
          <a:extLst>
            <a:ext uri="{FF2B5EF4-FFF2-40B4-BE49-F238E27FC236}">
              <a16:creationId xmlns:a16="http://schemas.microsoft.com/office/drawing/2014/main" id="{00000000-0008-0000-0300-0000333A0000}"/>
            </a:ext>
          </a:extLst>
        </xdr:cNvPr>
        <xdr:cNvSpPr>
          <a:spLocks noChangeShapeType="1"/>
        </xdr:cNvSpPr>
      </xdr:nvSpPr>
      <xdr:spPr bwMode="auto">
        <a:xfrm>
          <a:off x="6469380" y="10782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900" name="Line 3">
          <a:extLst>
            <a:ext uri="{FF2B5EF4-FFF2-40B4-BE49-F238E27FC236}">
              <a16:creationId xmlns:a16="http://schemas.microsoft.com/office/drawing/2014/main" id="{00000000-0008-0000-0300-0000343A0000}"/>
            </a:ext>
          </a:extLst>
        </xdr:cNvPr>
        <xdr:cNvSpPr>
          <a:spLocks noChangeShapeType="1"/>
        </xdr:cNvSpPr>
      </xdr:nvSpPr>
      <xdr:spPr bwMode="auto">
        <a:xfrm>
          <a:off x="6469380" y="10782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901" name="Line 4">
          <a:extLst>
            <a:ext uri="{FF2B5EF4-FFF2-40B4-BE49-F238E27FC236}">
              <a16:creationId xmlns:a16="http://schemas.microsoft.com/office/drawing/2014/main" id="{00000000-0008-0000-0300-0000353A0000}"/>
            </a:ext>
          </a:extLst>
        </xdr:cNvPr>
        <xdr:cNvSpPr>
          <a:spLocks noChangeShapeType="1"/>
        </xdr:cNvSpPr>
      </xdr:nvSpPr>
      <xdr:spPr bwMode="auto">
        <a:xfrm>
          <a:off x="6469380" y="10782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902" name="Line 5">
          <a:extLst>
            <a:ext uri="{FF2B5EF4-FFF2-40B4-BE49-F238E27FC236}">
              <a16:creationId xmlns:a16="http://schemas.microsoft.com/office/drawing/2014/main" id="{00000000-0008-0000-0300-0000363A0000}"/>
            </a:ext>
          </a:extLst>
        </xdr:cNvPr>
        <xdr:cNvSpPr>
          <a:spLocks noChangeShapeType="1"/>
        </xdr:cNvSpPr>
      </xdr:nvSpPr>
      <xdr:spPr bwMode="auto">
        <a:xfrm>
          <a:off x="6469380" y="10782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903" name="Line 8">
          <a:extLst>
            <a:ext uri="{FF2B5EF4-FFF2-40B4-BE49-F238E27FC236}">
              <a16:creationId xmlns:a16="http://schemas.microsoft.com/office/drawing/2014/main" id="{00000000-0008-0000-0300-0000373A0000}"/>
            </a:ext>
          </a:extLst>
        </xdr:cNvPr>
        <xdr:cNvSpPr>
          <a:spLocks noChangeShapeType="1"/>
        </xdr:cNvSpPr>
      </xdr:nvSpPr>
      <xdr:spPr bwMode="auto">
        <a:xfrm>
          <a:off x="6469380" y="10782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904" name="Line 9">
          <a:extLst>
            <a:ext uri="{FF2B5EF4-FFF2-40B4-BE49-F238E27FC236}">
              <a16:creationId xmlns:a16="http://schemas.microsoft.com/office/drawing/2014/main" id="{00000000-0008-0000-0300-0000383A0000}"/>
            </a:ext>
          </a:extLst>
        </xdr:cNvPr>
        <xdr:cNvSpPr>
          <a:spLocks noChangeShapeType="1"/>
        </xdr:cNvSpPr>
      </xdr:nvSpPr>
      <xdr:spPr bwMode="auto">
        <a:xfrm>
          <a:off x="6469380" y="10782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905" name="Line 10">
          <a:extLst>
            <a:ext uri="{FF2B5EF4-FFF2-40B4-BE49-F238E27FC236}">
              <a16:creationId xmlns:a16="http://schemas.microsoft.com/office/drawing/2014/main" id="{00000000-0008-0000-0300-0000393A0000}"/>
            </a:ext>
          </a:extLst>
        </xdr:cNvPr>
        <xdr:cNvSpPr>
          <a:spLocks noChangeShapeType="1"/>
        </xdr:cNvSpPr>
      </xdr:nvSpPr>
      <xdr:spPr bwMode="auto">
        <a:xfrm>
          <a:off x="6469380" y="10782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906" name="Line 11">
          <a:extLst>
            <a:ext uri="{FF2B5EF4-FFF2-40B4-BE49-F238E27FC236}">
              <a16:creationId xmlns:a16="http://schemas.microsoft.com/office/drawing/2014/main" id="{00000000-0008-0000-0300-00003A3A0000}"/>
            </a:ext>
          </a:extLst>
        </xdr:cNvPr>
        <xdr:cNvSpPr>
          <a:spLocks noChangeShapeType="1"/>
        </xdr:cNvSpPr>
      </xdr:nvSpPr>
      <xdr:spPr bwMode="auto">
        <a:xfrm>
          <a:off x="6469380" y="10782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907" name="Line 12">
          <a:extLst>
            <a:ext uri="{FF2B5EF4-FFF2-40B4-BE49-F238E27FC236}">
              <a16:creationId xmlns:a16="http://schemas.microsoft.com/office/drawing/2014/main" id="{00000000-0008-0000-0300-00003B3A0000}"/>
            </a:ext>
          </a:extLst>
        </xdr:cNvPr>
        <xdr:cNvSpPr>
          <a:spLocks noChangeShapeType="1"/>
        </xdr:cNvSpPr>
      </xdr:nvSpPr>
      <xdr:spPr bwMode="auto">
        <a:xfrm>
          <a:off x="6469380" y="10782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908" name="Line 13">
          <a:extLst>
            <a:ext uri="{FF2B5EF4-FFF2-40B4-BE49-F238E27FC236}">
              <a16:creationId xmlns:a16="http://schemas.microsoft.com/office/drawing/2014/main" id="{00000000-0008-0000-0300-00003C3A0000}"/>
            </a:ext>
          </a:extLst>
        </xdr:cNvPr>
        <xdr:cNvSpPr>
          <a:spLocks noChangeShapeType="1"/>
        </xdr:cNvSpPr>
      </xdr:nvSpPr>
      <xdr:spPr bwMode="auto">
        <a:xfrm>
          <a:off x="6469380" y="10782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909" name="Line 14">
          <a:extLst>
            <a:ext uri="{FF2B5EF4-FFF2-40B4-BE49-F238E27FC236}">
              <a16:creationId xmlns:a16="http://schemas.microsoft.com/office/drawing/2014/main" id="{00000000-0008-0000-0300-00003D3A0000}"/>
            </a:ext>
          </a:extLst>
        </xdr:cNvPr>
        <xdr:cNvSpPr>
          <a:spLocks noChangeShapeType="1"/>
        </xdr:cNvSpPr>
      </xdr:nvSpPr>
      <xdr:spPr bwMode="auto">
        <a:xfrm>
          <a:off x="6469380" y="10782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910" name="Line 15">
          <a:extLst>
            <a:ext uri="{FF2B5EF4-FFF2-40B4-BE49-F238E27FC236}">
              <a16:creationId xmlns:a16="http://schemas.microsoft.com/office/drawing/2014/main" id="{00000000-0008-0000-0300-00003E3A0000}"/>
            </a:ext>
          </a:extLst>
        </xdr:cNvPr>
        <xdr:cNvSpPr>
          <a:spLocks noChangeShapeType="1"/>
        </xdr:cNvSpPr>
      </xdr:nvSpPr>
      <xdr:spPr bwMode="auto">
        <a:xfrm>
          <a:off x="6469380" y="10782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911" name="Line 16">
          <a:extLst>
            <a:ext uri="{FF2B5EF4-FFF2-40B4-BE49-F238E27FC236}">
              <a16:creationId xmlns:a16="http://schemas.microsoft.com/office/drawing/2014/main" id="{00000000-0008-0000-0300-00003F3A0000}"/>
            </a:ext>
          </a:extLst>
        </xdr:cNvPr>
        <xdr:cNvSpPr>
          <a:spLocks noChangeShapeType="1"/>
        </xdr:cNvSpPr>
      </xdr:nvSpPr>
      <xdr:spPr bwMode="auto">
        <a:xfrm>
          <a:off x="6469380" y="10782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912" name="Line 17">
          <a:extLst>
            <a:ext uri="{FF2B5EF4-FFF2-40B4-BE49-F238E27FC236}">
              <a16:creationId xmlns:a16="http://schemas.microsoft.com/office/drawing/2014/main" id="{00000000-0008-0000-0300-0000403A0000}"/>
            </a:ext>
          </a:extLst>
        </xdr:cNvPr>
        <xdr:cNvSpPr>
          <a:spLocks noChangeShapeType="1"/>
        </xdr:cNvSpPr>
      </xdr:nvSpPr>
      <xdr:spPr bwMode="auto">
        <a:xfrm>
          <a:off x="6469380" y="10782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913" name="Line 18">
          <a:extLst>
            <a:ext uri="{FF2B5EF4-FFF2-40B4-BE49-F238E27FC236}">
              <a16:creationId xmlns:a16="http://schemas.microsoft.com/office/drawing/2014/main" id="{00000000-0008-0000-0300-0000413A0000}"/>
            </a:ext>
          </a:extLst>
        </xdr:cNvPr>
        <xdr:cNvSpPr>
          <a:spLocks noChangeShapeType="1"/>
        </xdr:cNvSpPr>
      </xdr:nvSpPr>
      <xdr:spPr bwMode="auto">
        <a:xfrm>
          <a:off x="6469380" y="10782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914" name="Line 19">
          <a:extLst>
            <a:ext uri="{FF2B5EF4-FFF2-40B4-BE49-F238E27FC236}">
              <a16:creationId xmlns:a16="http://schemas.microsoft.com/office/drawing/2014/main" id="{00000000-0008-0000-0300-0000423A0000}"/>
            </a:ext>
          </a:extLst>
        </xdr:cNvPr>
        <xdr:cNvSpPr>
          <a:spLocks noChangeShapeType="1"/>
        </xdr:cNvSpPr>
      </xdr:nvSpPr>
      <xdr:spPr bwMode="auto">
        <a:xfrm>
          <a:off x="6469380" y="10782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915" name="Line 20">
          <a:extLst>
            <a:ext uri="{FF2B5EF4-FFF2-40B4-BE49-F238E27FC236}">
              <a16:creationId xmlns:a16="http://schemas.microsoft.com/office/drawing/2014/main" id="{00000000-0008-0000-0300-0000433A0000}"/>
            </a:ext>
          </a:extLst>
        </xdr:cNvPr>
        <xdr:cNvSpPr>
          <a:spLocks noChangeShapeType="1"/>
        </xdr:cNvSpPr>
      </xdr:nvSpPr>
      <xdr:spPr bwMode="auto">
        <a:xfrm>
          <a:off x="6469380" y="10782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916" name="Line 21">
          <a:extLst>
            <a:ext uri="{FF2B5EF4-FFF2-40B4-BE49-F238E27FC236}">
              <a16:creationId xmlns:a16="http://schemas.microsoft.com/office/drawing/2014/main" id="{00000000-0008-0000-0300-0000443A0000}"/>
            </a:ext>
          </a:extLst>
        </xdr:cNvPr>
        <xdr:cNvSpPr>
          <a:spLocks noChangeShapeType="1"/>
        </xdr:cNvSpPr>
      </xdr:nvSpPr>
      <xdr:spPr bwMode="auto">
        <a:xfrm>
          <a:off x="6469380" y="10782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917" name="Line 22">
          <a:extLst>
            <a:ext uri="{FF2B5EF4-FFF2-40B4-BE49-F238E27FC236}">
              <a16:creationId xmlns:a16="http://schemas.microsoft.com/office/drawing/2014/main" id="{00000000-0008-0000-0300-0000453A0000}"/>
            </a:ext>
          </a:extLst>
        </xdr:cNvPr>
        <xdr:cNvSpPr>
          <a:spLocks noChangeShapeType="1"/>
        </xdr:cNvSpPr>
      </xdr:nvSpPr>
      <xdr:spPr bwMode="auto">
        <a:xfrm>
          <a:off x="6469380" y="10782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918" name="Line 23">
          <a:extLst>
            <a:ext uri="{FF2B5EF4-FFF2-40B4-BE49-F238E27FC236}">
              <a16:creationId xmlns:a16="http://schemas.microsoft.com/office/drawing/2014/main" id="{00000000-0008-0000-0300-0000463A0000}"/>
            </a:ext>
          </a:extLst>
        </xdr:cNvPr>
        <xdr:cNvSpPr>
          <a:spLocks noChangeShapeType="1"/>
        </xdr:cNvSpPr>
      </xdr:nvSpPr>
      <xdr:spPr bwMode="auto">
        <a:xfrm>
          <a:off x="6469380" y="10782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919" name="Line 24">
          <a:extLst>
            <a:ext uri="{FF2B5EF4-FFF2-40B4-BE49-F238E27FC236}">
              <a16:creationId xmlns:a16="http://schemas.microsoft.com/office/drawing/2014/main" id="{00000000-0008-0000-0300-0000473A0000}"/>
            </a:ext>
          </a:extLst>
        </xdr:cNvPr>
        <xdr:cNvSpPr>
          <a:spLocks noChangeShapeType="1"/>
        </xdr:cNvSpPr>
      </xdr:nvSpPr>
      <xdr:spPr bwMode="auto">
        <a:xfrm>
          <a:off x="6469380" y="10782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920" name="Line 25">
          <a:extLst>
            <a:ext uri="{FF2B5EF4-FFF2-40B4-BE49-F238E27FC236}">
              <a16:creationId xmlns:a16="http://schemas.microsoft.com/office/drawing/2014/main" id="{00000000-0008-0000-0300-0000483A0000}"/>
            </a:ext>
          </a:extLst>
        </xdr:cNvPr>
        <xdr:cNvSpPr>
          <a:spLocks noChangeShapeType="1"/>
        </xdr:cNvSpPr>
      </xdr:nvSpPr>
      <xdr:spPr bwMode="auto">
        <a:xfrm>
          <a:off x="6469380" y="10782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921" name="Line 26">
          <a:extLst>
            <a:ext uri="{FF2B5EF4-FFF2-40B4-BE49-F238E27FC236}">
              <a16:creationId xmlns:a16="http://schemas.microsoft.com/office/drawing/2014/main" id="{00000000-0008-0000-0300-0000493A0000}"/>
            </a:ext>
          </a:extLst>
        </xdr:cNvPr>
        <xdr:cNvSpPr>
          <a:spLocks noChangeShapeType="1"/>
        </xdr:cNvSpPr>
      </xdr:nvSpPr>
      <xdr:spPr bwMode="auto">
        <a:xfrm>
          <a:off x="6469380" y="10782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922" name="Line 27">
          <a:extLst>
            <a:ext uri="{FF2B5EF4-FFF2-40B4-BE49-F238E27FC236}">
              <a16:creationId xmlns:a16="http://schemas.microsoft.com/office/drawing/2014/main" id="{00000000-0008-0000-0300-00004A3A0000}"/>
            </a:ext>
          </a:extLst>
        </xdr:cNvPr>
        <xdr:cNvSpPr>
          <a:spLocks noChangeShapeType="1"/>
        </xdr:cNvSpPr>
      </xdr:nvSpPr>
      <xdr:spPr bwMode="auto">
        <a:xfrm>
          <a:off x="6469380" y="10782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923" name="Line 28">
          <a:extLst>
            <a:ext uri="{FF2B5EF4-FFF2-40B4-BE49-F238E27FC236}">
              <a16:creationId xmlns:a16="http://schemas.microsoft.com/office/drawing/2014/main" id="{00000000-0008-0000-0300-00004B3A0000}"/>
            </a:ext>
          </a:extLst>
        </xdr:cNvPr>
        <xdr:cNvSpPr>
          <a:spLocks noChangeShapeType="1"/>
        </xdr:cNvSpPr>
      </xdr:nvSpPr>
      <xdr:spPr bwMode="auto">
        <a:xfrm>
          <a:off x="6469380" y="10782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924" name="Line 29">
          <a:extLst>
            <a:ext uri="{FF2B5EF4-FFF2-40B4-BE49-F238E27FC236}">
              <a16:creationId xmlns:a16="http://schemas.microsoft.com/office/drawing/2014/main" id="{00000000-0008-0000-0300-00004C3A0000}"/>
            </a:ext>
          </a:extLst>
        </xdr:cNvPr>
        <xdr:cNvSpPr>
          <a:spLocks noChangeShapeType="1"/>
        </xdr:cNvSpPr>
      </xdr:nvSpPr>
      <xdr:spPr bwMode="auto">
        <a:xfrm>
          <a:off x="6469380" y="10782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925" name="Line 30">
          <a:extLst>
            <a:ext uri="{FF2B5EF4-FFF2-40B4-BE49-F238E27FC236}">
              <a16:creationId xmlns:a16="http://schemas.microsoft.com/office/drawing/2014/main" id="{00000000-0008-0000-0300-00004D3A0000}"/>
            </a:ext>
          </a:extLst>
        </xdr:cNvPr>
        <xdr:cNvSpPr>
          <a:spLocks noChangeShapeType="1"/>
        </xdr:cNvSpPr>
      </xdr:nvSpPr>
      <xdr:spPr bwMode="auto">
        <a:xfrm>
          <a:off x="6469380" y="10782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926" name="Line 31">
          <a:extLst>
            <a:ext uri="{FF2B5EF4-FFF2-40B4-BE49-F238E27FC236}">
              <a16:creationId xmlns:a16="http://schemas.microsoft.com/office/drawing/2014/main" id="{00000000-0008-0000-0300-00004E3A0000}"/>
            </a:ext>
          </a:extLst>
        </xdr:cNvPr>
        <xdr:cNvSpPr>
          <a:spLocks noChangeShapeType="1"/>
        </xdr:cNvSpPr>
      </xdr:nvSpPr>
      <xdr:spPr bwMode="auto">
        <a:xfrm>
          <a:off x="6469380" y="10782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0</xdr:colOff>
      <xdr:row>31</xdr:row>
      <xdr:rowOff>0</xdr:rowOff>
    </xdr:from>
    <xdr:to>
      <xdr:col>8</xdr:col>
      <xdr:colOff>0</xdr:colOff>
      <xdr:row>31</xdr:row>
      <xdr:rowOff>0</xdr:rowOff>
    </xdr:to>
    <xdr:sp macro="" textlink="">
      <xdr:nvSpPr>
        <xdr:cNvPr id="2" name="Line 1">
          <a:extLst>
            <a:ext uri="{FF2B5EF4-FFF2-40B4-BE49-F238E27FC236}">
              <a16:creationId xmlns:a16="http://schemas.microsoft.com/office/drawing/2014/main" id="{00000000-0008-0000-0400-000002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3" name="Line 3">
          <a:extLst>
            <a:ext uri="{FF2B5EF4-FFF2-40B4-BE49-F238E27FC236}">
              <a16:creationId xmlns:a16="http://schemas.microsoft.com/office/drawing/2014/main" id="{00000000-0008-0000-0400-000003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4" name="Line 4">
          <a:extLst>
            <a:ext uri="{FF2B5EF4-FFF2-40B4-BE49-F238E27FC236}">
              <a16:creationId xmlns:a16="http://schemas.microsoft.com/office/drawing/2014/main" id="{00000000-0008-0000-0400-000004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5" name="Line 5">
          <a:extLst>
            <a:ext uri="{FF2B5EF4-FFF2-40B4-BE49-F238E27FC236}">
              <a16:creationId xmlns:a16="http://schemas.microsoft.com/office/drawing/2014/main" id="{00000000-0008-0000-0400-000005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6" name="Line 8">
          <a:extLst>
            <a:ext uri="{FF2B5EF4-FFF2-40B4-BE49-F238E27FC236}">
              <a16:creationId xmlns:a16="http://schemas.microsoft.com/office/drawing/2014/main" id="{00000000-0008-0000-0400-000006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7" name="Line 9">
          <a:extLst>
            <a:ext uri="{FF2B5EF4-FFF2-40B4-BE49-F238E27FC236}">
              <a16:creationId xmlns:a16="http://schemas.microsoft.com/office/drawing/2014/main" id="{00000000-0008-0000-0400-000007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8" name="Line 10">
          <a:extLst>
            <a:ext uri="{FF2B5EF4-FFF2-40B4-BE49-F238E27FC236}">
              <a16:creationId xmlns:a16="http://schemas.microsoft.com/office/drawing/2014/main" id="{00000000-0008-0000-0400-000008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9" name="Line 11">
          <a:extLst>
            <a:ext uri="{FF2B5EF4-FFF2-40B4-BE49-F238E27FC236}">
              <a16:creationId xmlns:a16="http://schemas.microsoft.com/office/drawing/2014/main" id="{00000000-0008-0000-0400-000009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0" name="Line 12">
          <a:extLst>
            <a:ext uri="{FF2B5EF4-FFF2-40B4-BE49-F238E27FC236}">
              <a16:creationId xmlns:a16="http://schemas.microsoft.com/office/drawing/2014/main" id="{00000000-0008-0000-0400-00000A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1" name="Line 13">
          <a:extLst>
            <a:ext uri="{FF2B5EF4-FFF2-40B4-BE49-F238E27FC236}">
              <a16:creationId xmlns:a16="http://schemas.microsoft.com/office/drawing/2014/main" id="{00000000-0008-0000-0400-00000B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2" name="Line 14">
          <a:extLst>
            <a:ext uri="{FF2B5EF4-FFF2-40B4-BE49-F238E27FC236}">
              <a16:creationId xmlns:a16="http://schemas.microsoft.com/office/drawing/2014/main" id="{00000000-0008-0000-0400-00000C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3" name="Line 15">
          <a:extLst>
            <a:ext uri="{FF2B5EF4-FFF2-40B4-BE49-F238E27FC236}">
              <a16:creationId xmlns:a16="http://schemas.microsoft.com/office/drawing/2014/main" id="{00000000-0008-0000-0400-00000D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 name="Line 16">
          <a:extLst>
            <a:ext uri="{FF2B5EF4-FFF2-40B4-BE49-F238E27FC236}">
              <a16:creationId xmlns:a16="http://schemas.microsoft.com/office/drawing/2014/main" id="{00000000-0008-0000-0400-00000E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5" name="Line 17">
          <a:extLst>
            <a:ext uri="{FF2B5EF4-FFF2-40B4-BE49-F238E27FC236}">
              <a16:creationId xmlns:a16="http://schemas.microsoft.com/office/drawing/2014/main" id="{00000000-0008-0000-0400-00000F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6" name="Line 18">
          <a:extLst>
            <a:ext uri="{FF2B5EF4-FFF2-40B4-BE49-F238E27FC236}">
              <a16:creationId xmlns:a16="http://schemas.microsoft.com/office/drawing/2014/main" id="{00000000-0008-0000-0400-000010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7" name="Line 19">
          <a:extLst>
            <a:ext uri="{FF2B5EF4-FFF2-40B4-BE49-F238E27FC236}">
              <a16:creationId xmlns:a16="http://schemas.microsoft.com/office/drawing/2014/main" id="{00000000-0008-0000-0400-000011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8" name="Line 20">
          <a:extLst>
            <a:ext uri="{FF2B5EF4-FFF2-40B4-BE49-F238E27FC236}">
              <a16:creationId xmlns:a16="http://schemas.microsoft.com/office/drawing/2014/main" id="{00000000-0008-0000-0400-000012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9" name="Line 21">
          <a:extLst>
            <a:ext uri="{FF2B5EF4-FFF2-40B4-BE49-F238E27FC236}">
              <a16:creationId xmlns:a16="http://schemas.microsoft.com/office/drawing/2014/main" id="{00000000-0008-0000-0400-000013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0" name="Line 22">
          <a:extLst>
            <a:ext uri="{FF2B5EF4-FFF2-40B4-BE49-F238E27FC236}">
              <a16:creationId xmlns:a16="http://schemas.microsoft.com/office/drawing/2014/main" id="{00000000-0008-0000-0400-000014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1" name="Line 23">
          <a:extLst>
            <a:ext uri="{FF2B5EF4-FFF2-40B4-BE49-F238E27FC236}">
              <a16:creationId xmlns:a16="http://schemas.microsoft.com/office/drawing/2014/main" id="{00000000-0008-0000-0400-000015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2" name="Line 24">
          <a:extLst>
            <a:ext uri="{FF2B5EF4-FFF2-40B4-BE49-F238E27FC236}">
              <a16:creationId xmlns:a16="http://schemas.microsoft.com/office/drawing/2014/main" id="{00000000-0008-0000-0400-000016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3" name="Line 25">
          <a:extLst>
            <a:ext uri="{FF2B5EF4-FFF2-40B4-BE49-F238E27FC236}">
              <a16:creationId xmlns:a16="http://schemas.microsoft.com/office/drawing/2014/main" id="{00000000-0008-0000-0400-000017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4" name="Line 26">
          <a:extLst>
            <a:ext uri="{FF2B5EF4-FFF2-40B4-BE49-F238E27FC236}">
              <a16:creationId xmlns:a16="http://schemas.microsoft.com/office/drawing/2014/main" id="{00000000-0008-0000-0400-000018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5" name="Line 27">
          <a:extLst>
            <a:ext uri="{FF2B5EF4-FFF2-40B4-BE49-F238E27FC236}">
              <a16:creationId xmlns:a16="http://schemas.microsoft.com/office/drawing/2014/main" id="{00000000-0008-0000-0400-000019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6" name="Line 28">
          <a:extLst>
            <a:ext uri="{FF2B5EF4-FFF2-40B4-BE49-F238E27FC236}">
              <a16:creationId xmlns:a16="http://schemas.microsoft.com/office/drawing/2014/main" id="{00000000-0008-0000-0400-00001A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7" name="Line 29">
          <a:extLst>
            <a:ext uri="{FF2B5EF4-FFF2-40B4-BE49-F238E27FC236}">
              <a16:creationId xmlns:a16="http://schemas.microsoft.com/office/drawing/2014/main" id="{00000000-0008-0000-0400-00001B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8" name="Line 30">
          <a:extLst>
            <a:ext uri="{FF2B5EF4-FFF2-40B4-BE49-F238E27FC236}">
              <a16:creationId xmlns:a16="http://schemas.microsoft.com/office/drawing/2014/main" id="{00000000-0008-0000-0400-00001C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9" name="Line 31">
          <a:extLst>
            <a:ext uri="{FF2B5EF4-FFF2-40B4-BE49-F238E27FC236}">
              <a16:creationId xmlns:a16="http://schemas.microsoft.com/office/drawing/2014/main" id="{00000000-0008-0000-0400-00001D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0</xdr:colOff>
      <xdr:row>31</xdr:row>
      <xdr:rowOff>0</xdr:rowOff>
    </xdr:from>
    <xdr:to>
      <xdr:col>8</xdr:col>
      <xdr:colOff>0</xdr:colOff>
      <xdr:row>31</xdr:row>
      <xdr:rowOff>0</xdr:rowOff>
    </xdr:to>
    <xdr:sp macro="" textlink="">
      <xdr:nvSpPr>
        <xdr:cNvPr id="2" name="Line 1">
          <a:extLst>
            <a:ext uri="{FF2B5EF4-FFF2-40B4-BE49-F238E27FC236}">
              <a16:creationId xmlns:a16="http://schemas.microsoft.com/office/drawing/2014/main" id="{00000000-0008-0000-0500-000002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3" name="Line 3">
          <a:extLst>
            <a:ext uri="{FF2B5EF4-FFF2-40B4-BE49-F238E27FC236}">
              <a16:creationId xmlns:a16="http://schemas.microsoft.com/office/drawing/2014/main" id="{00000000-0008-0000-0500-000003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4" name="Line 4">
          <a:extLst>
            <a:ext uri="{FF2B5EF4-FFF2-40B4-BE49-F238E27FC236}">
              <a16:creationId xmlns:a16="http://schemas.microsoft.com/office/drawing/2014/main" id="{00000000-0008-0000-0500-000004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5" name="Line 5">
          <a:extLst>
            <a:ext uri="{FF2B5EF4-FFF2-40B4-BE49-F238E27FC236}">
              <a16:creationId xmlns:a16="http://schemas.microsoft.com/office/drawing/2014/main" id="{00000000-0008-0000-0500-000005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6" name="Line 8">
          <a:extLst>
            <a:ext uri="{FF2B5EF4-FFF2-40B4-BE49-F238E27FC236}">
              <a16:creationId xmlns:a16="http://schemas.microsoft.com/office/drawing/2014/main" id="{00000000-0008-0000-0500-000006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7" name="Line 9">
          <a:extLst>
            <a:ext uri="{FF2B5EF4-FFF2-40B4-BE49-F238E27FC236}">
              <a16:creationId xmlns:a16="http://schemas.microsoft.com/office/drawing/2014/main" id="{00000000-0008-0000-0500-000007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8" name="Line 10">
          <a:extLst>
            <a:ext uri="{FF2B5EF4-FFF2-40B4-BE49-F238E27FC236}">
              <a16:creationId xmlns:a16="http://schemas.microsoft.com/office/drawing/2014/main" id="{00000000-0008-0000-0500-000008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9" name="Line 11">
          <a:extLst>
            <a:ext uri="{FF2B5EF4-FFF2-40B4-BE49-F238E27FC236}">
              <a16:creationId xmlns:a16="http://schemas.microsoft.com/office/drawing/2014/main" id="{00000000-0008-0000-0500-000009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0" name="Line 12">
          <a:extLst>
            <a:ext uri="{FF2B5EF4-FFF2-40B4-BE49-F238E27FC236}">
              <a16:creationId xmlns:a16="http://schemas.microsoft.com/office/drawing/2014/main" id="{00000000-0008-0000-0500-00000A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1" name="Line 13">
          <a:extLst>
            <a:ext uri="{FF2B5EF4-FFF2-40B4-BE49-F238E27FC236}">
              <a16:creationId xmlns:a16="http://schemas.microsoft.com/office/drawing/2014/main" id="{00000000-0008-0000-0500-00000B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2" name="Line 14">
          <a:extLst>
            <a:ext uri="{FF2B5EF4-FFF2-40B4-BE49-F238E27FC236}">
              <a16:creationId xmlns:a16="http://schemas.microsoft.com/office/drawing/2014/main" id="{00000000-0008-0000-0500-00000C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3" name="Line 15">
          <a:extLst>
            <a:ext uri="{FF2B5EF4-FFF2-40B4-BE49-F238E27FC236}">
              <a16:creationId xmlns:a16="http://schemas.microsoft.com/office/drawing/2014/main" id="{00000000-0008-0000-0500-00000D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 name="Line 16">
          <a:extLst>
            <a:ext uri="{FF2B5EF4-FFF2-40B4-BE49-F238E27FC236}">
              <a16:creationId xmlns:a16="http://schemas.microsoft.com/office/drawing/2014/main" id="{00000000-0008-0000-0500-00000E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5" name="Line 17">
          <a:extLst>
            <a:ext uri="{FF2B5EF4-FFF2-40B4-BE49-F238E27FC236}">
              <a16:creationId xmlns:a16="http://schemas.microsoft.com/office/drawing/2014/main" id="{00000000-0008-0000-0500-00000F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6" name="Line 18">
          <a:extLst>
            <a:ext uri="{FF2B5EF4-FFF2-40B4-BE49-F238E27FC236}">
              <a16:creationId xmlns:a16="http://schemas.microsoft.com/office/drawing/2014/main" id="{00000000-0008-0000-0500-000010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7" name="Line 19">
          <a:extLst>
            <a:ext uri="{FF2B5EF4-FFF2-40B4-BE49-F238E27FC236}">
              <a16:creationId xmlns:a16="http://schemas.microsoft.com/office/drawing/2014/main" id="{00000000-0008-0000-0500-000011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8" name="Line 20">
          <a:extLst>
            <a:ext uri="{FF2B5EF4-FFF2-40B4-BE49-F238E27FC236}">
              <a16:creationId xmlns:a16="http://schemas.microsoft.com/office/drawing/2014/main" id="{00000000-0008-0000-0500-000012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9" name="Line 21">
          <a:extLst>
            <a:ext uri="{FF2B5EF4-FFF2-40B4-BE49-F238E27FC236}">
              <a16:creationId xmlns:a16="http://schemas.microsoft.com/office/drawing/2014/main" id="{00000000-0008-0000-0500-000013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0" name="Line 22">
          <a:extLst>
            <a:ext uri="{FF2B5EF4-FFF2-40B4-BE49-F238E27FC236}">
              <a16:creationId xmlns:a16="http://schemas.microsoft.com/office/drawing/2014/main" id="{00000000-0008-0000-0500-000014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1" name="Line 23">
          <a:extLst>
            <a:ext uri="{FF2B5EF4-FFF2-40B4-BE49-F238E27FC236}">
              <a16:creationId xmlns:a16="http://schemas.microsoft.com/office/drawing/2014/main" id="{00000000-0008-0000-0500-000015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2" name="Line 24">
          <a:extLst>
            <a:ext uri="{FF2B5EF4-FFF2-40B4-BE49-F238E27FC236}">
              <a16:creationId xmlns:a16="http://schemas.microsoft.com/office/drawing/2014/main" id="{00000000-0008-0000-0500-000016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3" name="Line 25">
          <a:extLst>
            <a:ext uri="{FF2B5EF4-FFF2-40B4-BE49-F238E27FC236}">
              <a16:creationId xmlns:a16="http://schemas.microsoft.com/office/drawing/2014/main" id="{00000000-0008-0000-0500-000017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4" name="Line 26">
          <a:extLst>
            <a:ext uri="{FF2B5EF4-FFF2-40B4-BE49-F238E27FC236}">
              <a16:creationId xmlns:a16="http://schemas.microsoft.com/office/drawing/2014/main" id="{00000000-0008-0000-0500-000018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5" name="Line 27">
          <a:extLst>
            <a:ext uri="{FF2B5EF4-FFF2-40B4-BE49-F238E27FC236}">
              <a16:creationId xmlns:a16="http://schemas.microsoft.com/office/drawing/2014/main" id="{00000000-0008-0000-0500-000019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6" name="Line 28">
          <a:extLst>
            <a:ext uri="{FF2B5EF4-FFF2-40B4-BE49-F238E27FC236}">
              <a16:creationId xmlns:a16="http://schemas.microsoft.com/office/drawing/2014/main" id="{00000000-0008-0000-0500-00001A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7" name="Line 29">
          <a:extLst>
            <a:ext uri="{FF2B5EF4-FFF2-40B4-BE49-F238E27FC236}">
              <a16:creationId xmlns:a16="http://schemas.microsoft.com/office/drawing/2014/main" id="{00000000-0008-0000-0500-00001B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8" name="Line 30">
          <a:extLst>
            <a:ext uri="{FF2B5EF4-FFF2-40B4-BE49-F238E27FC236}">
              <a16:creationId xmlns:a16="http://schemas.microsoft.com/office/drawing/2014/main" id="{00000000-0008-0000-0500-00001C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9" name="Line 31">
          <a:extLst>
            <a:ext uri="{FF2B5EF4-FFF2-40B4-BE49-F238E27FC236}">
              <a16:creationId xmlns:a16="http://schemas.microsoft.com/office/drawing/2014/main" id="{00000000-0008-0000-0500-00001D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0</xdr:colOff>
      <xdr:row>31</xdr:row>
      <xdr:rowOff>0</xdr:rowOff>
    </xdr:from>
    <xdr:to>
      <xdr:col>8</xdr:col>
      <xdr:colOff>0</xdr:colOff>
      <xdr:row>31</xdr:row>
      <xdr:rowOff>0</xdr:rowOff>
    </xdr:to>
    <xdr:sp macro="" textlink="">
      <xdr:nvSpPr>
        <xdr:cNvPr id="2" name="Line 1">
          <a:extLst>
            <a:ext uri="{FF2B5EF4-FFF2-40B4-BE49-F238E27FC236}">
              <a16:creationId xmlns:a16="http://schemas.microsoft.com/office/drawing/2014/main" id="{00000000-0008-0000-0600-000002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3" name="Line 3">
          <a:extLst>
            <a:ext uri="{FF2B5EF4-FFF2-40B4-BE49-F238E27FC236}">
              <a16:creationId xmlns:a16="http://schemas.microsoft.com/office/drawing/2014/main" id="{00000000-0008-0000-0600-000003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4" name="Line 4">
          <a:extLst>
            <a:ext uri="{FF2B5EF4-FFF2-40B4-BE49-F238E27FC236}">
              <a16:creationId xmlns:a16="http://schemas.microsoft.com/office/drawing/2014/main" id="{00000000-0008-0000-0600-000004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5" name="Line 5">
          <a:extLst>
            <a:ext uri="{FF2B5EF4-FFF2-40B4-BE49-F238E27FC236}">
              <a16:creationId xmlns:a16="http://schemas.microsoft.com/office/drawing/2014/main" id="{00000000-0008-0000-0600-000005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6" name="Line 8">
          <a:extLst>
            <a:ext uri="{FF2B5EF4-FFF2-40B4-BE49-F238E27FC236}">
              <a16:creationId xmlns:a16="http://schemas.microsoft.com/office/drawing/2014/main" id="{00000000-0008-0000-0600-000006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7" name="Line 9">
          <a:extLst>
            <a:ext uri="{FF2B5EF4-FFF2-40B4-BE49-F238E27FC236}">
              <a16:creationId xmlns:a16="http://schemas.microsoft.com/office/drawing/2014/main" id="{00000000-0008-0000-0600-000007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8" name="Line 10">
          <a:extLst>
            <a:ext uri="{FF2B5EF4-FFF2-40B4-BE49-F238E27FC236}">
              <a16:creationId xmlns:a16="http://schemas.microsoft.com/office/drawing/2014/main" id="{00000000-0008-0000-0600-000008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9" name="Line 11">
          <a:extLst>
            <a:ext uri="{FF2B5EF4-FFF2-40B4-BE49-F238E27FC236}">
              <a16:creationId xmlns:a16="http://schemas.microsoft.com/office/drawing/2014/main" id="{00000000-0008-0000-0600-000009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0" name="Line 12">
          <a:extLst>
            <a:ext uri="{FF2B5EF4-FFF2-40B4-BE49-F238E27FC236}">
              <a16:creationId xmlns:a16="http://schemas.microsoft.com/office/drawing/2014/main" id="{00000000-0008-0000-0600-00000A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1" name="Line 13">
          <a:extLst>
            <a:ext uri="{FF2B5EF4-FFF2-40B4-BE49-F238E27FC236}">
              <a16:creationId xmlns:a16="http://schemas.microsoft.com/office/drawing/2014/main" id="{00000000-0008-0000-0600-00000B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2" name="Line 14">
          <a:extLst>
            <a:ext uri="{FF2B5EF4-FFF2-40B4-BE49-F238E27FC236}">
              <a16:creationId xmlns:a16="http://schemas.microsoft.com/office/drawing/2014/main" id="{00000000-0008-0000-0600-00000C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3" name="Line 15">
          <a:extLst>
            <a:ext uri="{FF2B5EF4-FFF2-40B4-BE49-F238E27FC236}">
              <a16:creationId xmlns:a16="http://schemas.microsoft.com/office/drawing/2014/main" id="{00000000-0008-0000-0600-00000D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 name="Line 16">
          <a:extLst>
            <a:ext uri="{FF2B5EF4-FFF2-40B4-BE49-F238E27FC236}">
              <a16:creationId xmlns:a16="http://schemas.microsoft.com/office/drawing/2014/main" id="{00000000-0008-0000-0600-00000E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5" name="Line 17">
          <a:extLst>
            <a:ext uri="{FF2B5EF4-FFF2-40B4-BE49-F238E27FC236}">
              <a16:creationId xmlns:a16="http://schemas.microsoft.com/office/drawing/2014/main" id="{00000000-0008-0000-0600-00000F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6" name="Line 18">
          <a:extLst>
            <a:ext uri="{FF2B5EF4-FFF2-40B4-BE49-F238E27FC236}">
              <a16:creationId xmlns:a16="http://schemas.microsoft.com/office/drawing/2014/main" id="{00000000-0008-0000-0600-000010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7" name="Line 19">
          <a:extLst>
            <a:ext uri="{FF2B5EF4-FFF2-40B4-BE49-F238E27FC236}">
              <a16:creationId xmlns:a16="http://schemas.microsoft.com/office/drawing/2014/main" id="{00000000-0008-0000-0600-000011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8" name="Line 20">
          <a:extLst>
            <a:ext uri="{FF2B5EF4-FFF2-40B4-BE49-F238E27FC236}">
              <a16:creationId xmlns:a16="http://schemas.microsoft.com/office/drawing/2014/main" id="{00000000-0008-0000-0600-000012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9" name="Line 21">
          <a:extLst>
            <a:ext uri="{FF2B5EF4-FFF2-40B4-BE49-F238E27FC236}">
              <a16:creationId xmlns:a16="http://schemas.microsoft.com/office/drawing/2014/main" id="{00000000-0008-0000-0600-000013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0" name="Line 22">
          <a:extLst>
            <a:ext uri="{FF2B5EF4-FFF2-40B4-BE49-F238E27FC236}">
              <a16:creationId xmlns:a16="http://schemas.microsoft.com/office/drawing/2014/main" id="{00000000-0008-0000-0600-000014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1" name="Line 23">
          <a:extLst>
            <a:ext uri="{FF2B5EF4-FFF2-40B4-BE49-F238E27FC236}">
              <a16:creationId xmlns:a16="http://schemas.microsoft.com/office/drawing/2014/main" id="{00000000-0008-0000-0600-000015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2" name="Line 24">
          <a:extLst>
            <a:ext uri="{FF2B5EF4-FFF2-40B4-BE49-F238E27FC236}">
              <a16:creationId xmlns:a16="http://schemas.microsoft.com/office/drawing/2014/main" id="{00000000-0008-0000-0600-000016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3" name="Line 25">
          <a:extLst>
            <a:ext uri="{FF2B5EF4-FFF2-40B4-BE49-F238E27FC236}">
              <a16:creationId xmlns:a16="http://schemas.microsoft.com/office/drawing/2014/main" id="{00000000-0008-0000-0600-000017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4" name="Line 26">
          <a:extLst>
            <a:ext uri="{FF2B5EF4-FFF2-40B4-BE49-F238E27FC236}">
              <a16:creationId xmlns:a16="http://schemas.microsoft.com/office/drawing/2014/main" id="{00000000-0008-0000-0600-000018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5" name="Line 27">
          <a:extLst>
            <a:ext uri="{FF2B5EF4-FFF2-40B4-BE49-F238E27FC236}">
              <a16:creationId xmlns:a16="http://schemas.microsoft.com/office/drawing/2014/main" id="{00000000-0008-0000-0600-000019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6" name="Line 28">
          <a:extLst>
            <a:ext uri="{FF2B5EF4-FFF2-40B4-BE49-F238E27FC236}">
              <a16:creationId xmlns:a16="http://schemas.microsoft.com/office/drawing/2014/main" id="{00000000-0008-0000-0600-00001A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7" name="Line 29">
          <a:extLst>
            <a:ext uri="{FF2B5EF4-FFF2-40B4-BE49-F238E27FC236}">
              <a16:creationId xmlns:a16="http://schemas.microsoft.com/office/drawing/2014/main" id="{00000000-0008-0000-0600-00001B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8" name="Line 30">
          <a:extLst>
            <a:ext uri="{FF2B5EF4-FFF2-40B4-BE49-F238E27FC236}">
              <a16:creationId xmlns:a16="http://schemas.microsoft.com/office/drawing/2014/main" id="{00000000-0008-0000-0600-00001C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9" name="Line 31">
          <a:extLst>
            <a:ext uri="{FF2B5EF4-FFF2-40B4-BE49-F238E27FC236}">
              <a16:creationId xmlns:a16="http://schemas.microsoft.com/office/drawing/2014/main" id="{00000000-0008-0000-0600-00001D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8</xdr:col>
      <xdr:colOff>0</xdr:colOff>
      <xdr:row>31</xdr:row>
      <xdr:rowOff>0</xdr:rowOff>
    </xdr:from>
    <xdr:to>
      <xdr:col>8</xdr:col>
      <xdr:colOff>0</xdr:colOff>
      <xdr:row>31</xdr:row>
      <xdr:rowOff>0</xdr:rowOff>
    </xdr:to>
    <xdr:sp macro="" textlink="">
      <xdr:nvSpPr>
        <xdr:cNvPr id="2" name="Line 1">
          <a:extLst>
            <a:ext uri="{FF2B5EF4-FFF2-40B4-BE49-F238E27FC236}">
              <a16:creationId xmlns:a16="http://schemas.microsoft.com/office/drawing/2014/main" id="{00000000-0008-0000-0700-000002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3" name="Line 3">
          <a:extLst>
            <a:ext uri="{FF2B5EF4-FFF2-40B4-BE49-F238E27FC236}">
              <a16:creationId xmlns:a16="http://schemas.microsoft.com/office/drawing/2014/main" id="{00000000-0008-0000-0700-000003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4" name="Line 4">
          <a:extLst>
            <a:ext uri="{FF2B5EF4-FFF2-40B4-BE49-F238E27FC236}">
              <a16:creationId xmlns:a16="http://schemas.microsoft.com/office/drawing/2014/main" id="{00000000-0008-0000-0700-000004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5" name="Line 5">
          <a:extLst>
            <a:ext uri="{FF2B5EF4-FFF2-40B4-BE49-F238E27FC236}">
              <a16:creationId xmlns:a16="http://schemas.microsoft.com/office/drawing/2014/main" id="{00000000-0008-0000-0700-000005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6" name="Line 8">
          <a:extLst>
            <a:ext uri="{FF2B5EF4-FFF2-40B4-BE49-F238E27FC236}">
              <a16:creationId xmlns:a16="http://schemas.microsoft.com/office/drawing/2014/main" id="{00000000-0008-0000-0700-000006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7" name="Line 9">
          <a:extLst>
            <a:ext uri="{FF2B5EF4-FFF2-40B4-BE49-F238E27FC236}">
              <a16:creationId xmlns:a16="http://schemas.microsoft.com/office/drawing/2014/main" id="{00000000-0008-0000-0700-000007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8" name="Line 10">
          <a:extLst>
            <a:ext uri="{FF2B5EF4-FFF2-40B4-BE49-F238E27FC236}">
              <a16:creationId xmlns:a16="http://schemas.microsoft.com/office/drawing/2014/main" id="{00000000-0008-0000-0700-000008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9" name="Line 11">
          <a:extLst>
            <a:ext uri="{FF2B5EF4-FFF2-40B4-BE49-F238E27FC236}">
              <a16:creationId xmlns:a16="http://schemas.microsoft.com/office/drawing/2014/main" id="{00000000-0008-0000-0700-000009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0" name="Line 12">
          <a:extLst>
            <a:ext uri="{FF2B5EF4-FFF2-40B4-BE49-F238E27FC236}">
              <a16:creationId xmlns:a16="http://schemas.microsoft.com/office/drawing/2014/main" id="{00000000-0008-0000-0700-00000A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1" name="Line 13">
          <a:extLst>
            <a:ext uri="{FF2B5EF4-FFF2-40B4-BE49-F238E27FC236}">
              <a16:creationId xmlns:a16="http://schemas.microsoft.com/office/drawing/2014/main" id="{00000000-0008-0000-0700-00000B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2" name="Line 14">
          <a:extLst>
            <a:ext uri="{FF2B5EF4-FFF2-40B4-BE49-F238E27FC236}">
              <a16:creationId xmlns:a16="http://schemas.microsoft.com/office/drawing/2014/main" id="{00000000-0008-0000-0700-00000C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3" name="Line 15">
          <a:extLst>
            <a:ext uri="{FF2B5EF4-FFF2-40B4-BE49-F238E27FC236}">
              <a16:creationId xmlns:a16="http://schemas.microsoft.com/office/drawing/2014/main" id="{00000000-0008-0000-0700-00000D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 name="Line 16">
          <a:extLst>
            <a:ext uri="{FF2B5EF4-FFF2-40B4-BE49-F238E27FC236}">
              <a16:creationId xmlns:a16="http://schemas.microsoft.com/office/drawing/2014/main" id="{00000000-0008-0000-0700-00000E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5" name="Line 17">
          <a:extLst>
            <a:ext uri="{FF2B5EF4-FFF2-40B4-BE49-F238E27FC236}">
              <a16:creationId xmlns:a16="http://schemas.microsoft.com/office/drawing/2014/main" id="{00000000-0008-0000-0700-00000F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6" name="Line 18">
          <a:extLst>
            <a:ext uri="{FF2B5EF4-FFF2-40B4-BE49-F238E27FC236}">
              <a16:creationId xmlns:a16="http://schemas.microsoft.com/office/drawing/2014/main" id="{00000000-0008-0000-0700-000010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7" name="Line 19">
          <a:extLst>
            <a:ext uri="{FF2B5EF4-FFF2-40B4-BE49-F238E27FC236}">
              <a16:creationId xmlns:a16="http://schemas.microsoft.com/office/drawing/2014/main" id="{00000000-0008-0000-0700-000011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8" name="Line 20">
          <a:extLst>
            <a:ext uri="{FF2B5EF4-FFF2-40B4-BE49-F238E27FC236}">
              <a16:creationId xmlns:a16="http://schemas.microsoft.com/office/drawing/2014/main" id="{00000000-0008-0000-0700-000012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9" name="Line 21">
          <a:extLst>
            <a:ext uri="{FF2B5EF4-FFF2-40B4-BE49-F238E27FC236}">
              <a16:creationId xmlns:a16="http://schemas.microsoft.com/office/drawing/2014/main" id="{00000000-0008-0000-0700-000013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0" name="Line 22">
          <a:extLst>
            <a:ext uri="{FF2B5EF4-FFF2-40B4-BE49-F238E27FC236}">
              <a16:creationId xmlns:a16="http://schemas.microsoft.com/office/drawing/2014/main" id="{00000000-0008-0000-0700-000014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1" name="Line 23">
          <a:extLst>
            <a:ext uri="{FF2B5EF4-FFF2-40B4-BE49-F238E27FC236}">
              <a16:creationId xmlns:a16="http://schemas.microsoft.com/office/drawing/2014/main" id="{00000000-0008-0000-0700-000015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2" name="Line 24">
          <a:extLst>
            <a:ext uri="{FF2B5EF4-FFF2-40B4-BE49-F238E27FC236}">
              <a16:creationId xmlns:a16="http://schemas.microsoft.com/office/drawing/2014/main" id="{00000000-0008-0000-0700-000016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3" name="Line 25">
          <a:extLst>
            <a:ext uri="{FF2B5EF4-FFF2-40B4-BE49-F238E27FC236}">
              <a16:creationId xmlns:a16="http://schemas.microsoft.com/office/drawing/2014/main" id="{00000000-0008-0000-0700-000017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4" name="Line 26">
          <a:extLst>
            <a:ext uri="{FF2B5EF4-FFF2-40B4-BE49-F238E27FC236}">
              <a16:creationId xmlns:a16="http://schemas.microsoft.com/office/drawing/2014/main" id="{00000000-0008-0000-0700-000018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5" name="Line 27">
          <a:extLst>
            <a:ext uri="{FF2B5EF4-FFF2-40B4-BE49-F238E27FC236}">
              <a16:creationId xmlns:a16="http://schemas.microsoft.com/office/drawing/2014/main" id="{00000000-0008-0000-0700-000019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6" name="Line 28">
          <a:extLst>
            <a:ext uri="{FF2B5EF4-FFF2-40B4-BE49-F238E27FC236}">
              <a16:creationId xmlns:a16="http://schemas.microsoft.com/office/drawing/2014/main" id="{00000000-0008-0000-0700-00001A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7" name="Line 29">
          <a:extLst>
            <a:ext uri="{FF2B5EF4-FFF2-40B4-BE49-F238E27FC236}">
              <a16:creationId xmlns:a16="http://schemas.microsoft.com/office/drawing/2014/main" id="{00000000-0008-0000-0700-00001B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8" name="Line 30">
          <a:extLst>
            <a:ext uri="{FF2B5EF4-FFF2-40B4-BE49-F238E27FC236}">
              <a16:creationId xmlns:a16="http://schemas.microsoft.com/office/drawing/2014/main" id="{00000000-0008-0000-0700-00001C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9" name="Line 31">
          <a:extLst>
            <a:ext uri="{FF2B5EF4-FFF2-40B4-BE49-F238E27FC236}">
              <a16:creationId xmlns:a16="http://schemas.microsoft.com/office/drawing/2014/main" id="{00000000-0008-0000-0700-00001D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8</xdr:col>
      <xdr:colOff>0</xdr:colOff>
      <xdr:row>31</xdr:row>
      <xdr:rowOff>0</xdr:rowOff>
    </xdr:from>
    <xdr:to>
      <xdr:col>8</xdr:col>
      <xdr:colOff>0</xdr:colOff>
      <xdr:row>31</xdr:row>
      <xdr:rowOff>0</xdr:rowOff>
    </xdr:to>
    <xdr:sp macro="" textlink="">
      <xdr:nvSpPr>
        <xdr:cNvPr id="2" name="Line 1">
          <a:extLst>
            <a:ext uri="{FF2B5EF4-FFF2-40B4-BE49-F238E27FC236}">
              <a16:creationId xmlns:a16="http://schemas.microsoft.com/office/drawing/2014/main" id="{00000000-0008-0000-0800-000002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3" name="Line 3">
          <a:extLst>
            <a:ext uri="{FF2B5EF4-FFF2-40B4-BE49-F238E27FC236}">
              <a16:creationId xmlns:a16="http://schemas.microsoft.com/office/drawing/2014/main" id="{00000000-0008-0000-0800-000003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4" name="Line 4">
          <a:extLst>
            <a:ext uri="{FF2B5EF4-FFF2-40B4-BE49-F238E27FC236}">
              <a16:creationId xmlns:a16="http://schemas.microsoft.com/office/drawing/2014/main" id="{00000000-0008-0000-0800-000004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5" name="Line 5">
          <a:extLst>
            <a:ext uri="{FF2B5EF4-FFF2-40B4-BE49-F238E27FC236}">
              <a16:creationId xmlns:a16="http://schemas.microsoft.com/office/drawing/2014/main" id="{00000000-0008-0000-0800-000005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6" name="Line 8">
          <a:extLst>
            <a:ext uri="{FF2B5EF4-FFF2-40B4-BE49-F238E27FC236}">
              <a16:creationId xmlns:a16="http://schemas.microsoft.com/office/drawing/2014/main" id="{00000000-0008-0000-0800-000006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7" name="Line 9">
          <a:extLst>
            <a:ext uri="{FF2B5EF4-FFF2-40B4-BE49-F238E27FC236}">
              <a16:creationId xmlns:a16="http://schemas.microsoft.com/office/drawing/2014/main" id="{00000000-0008-0000-0800-000007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8" name="Line 10">
          <a:extLst>
            <a:ext uri="{FF2B5EF4-FFF2-40B4-BE49-F238E27FC236}">
              <a16:creationId xmlns:a16="http://schemas.microsoft.com/office/drawing/2014/main" id="{00000000-0008-0000-0800-000008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9" name="Line 11">
          <a:extLst>
            <a:ext uri="{FF2B5EF4-FFF2-40B4-BE49-F238E27FC236}">
              <a16:creationId xmlns:a16="http://schemas.microsoft.com/office/drawing/2014/main" id="{00000000-0008-0000-0800-000009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0" name="Line 12">
          <a:extLst>
            <a:ext uri="{FF2B5EF4-FFF2-40B4-BE49-F238E27FC236}">
              <a16:creationId xmlns:a16="http://schemas.microsoft.com/office/drawing/2014/main" id="{00000000-0008-0000-0800-00000A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1" name="Line 13">
          <a:extLst>
            <a:ext uri="{FF2B5EF4-FFF2-40B4-BE49-F238E27FC236}">
              <a16:creationId xmlns:a16="http://schemas.microsoft.com/office/drawing/2014/main" id="{00000000-0008-0000-0800-00000B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2" name="Line 14">
          <a:extLst>
            <a:ext uri="{FF2B5EF4-FFF2-40B4-BE49-F238E27FC236}">
              <a16:creationId xmlns:a16="http://schemas.microsoft.com/office/drawing/2014/main" id="{00000000-0008-0000-0800-00000C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3" name="Line 15">
          <a:extLst>
            <a:ext uri="{FF2B5EF4-FFF2-40B4-BE49-F238E27FC236}">
              <a16:creationId xmlns:a16="http://schemas.microsoft.com/office/drawing/2014/main" id="{00000000-0008-0000-0800-00000D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 name="Line 16">
          <a:extLst>
            <a:ext uri="{FF2B5EF4-FFF2-40B4-BE49-F238E27FC236}">
              <a16:creationId xmlns:a16="http://schemas.microsoft.com/office/drawing/2014/main" id="{00000000-0008-0000-0800-00000E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5" name="Line 17">
          <a:extLst>
            <a:ext uri="{FF2B5EF4-FFF2-40B4-BE49-F238E27FC236}">
              <a16:creationId xmlns:a16="http://schemas.microsoft.com/office/drawing/2014/main" id="{00000000-0008-0000-0800-00000F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6" name="Line 18">
          <a:extLst>
            <a:ext uri="{FF2B5EF4-FFF2-40B4-BE49-F238E27FC236}">
              <a16:creationId xmlns:a16="http://schemas.microsoft.com/office/drawing/2014/main" id="{00000000-0008-0000-0800-000010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7" name="Line 19">
          <a:extLst>
            <a:ext uri="{FF2B5EF4-FFF2-40B4-BE49-F238E27FC236}">
              <a16:creationId xmlns:a16="http://schemas.microsoft.com/office/drawing/2014/main" id="{00000000-0008-0000-0800-000011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8" name="Line 20">
          <a:extLst>
            <a:ext uri="{FF2B5EF4-FFF2-40B4-BE49-F238E27FC236}">
              <a16:creationId xmlns:a16="http://schemas.microsoft.com/office/drawing/2014/main" id="{00000000-0008-0000-0800-000012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9" name="Line 21">
          <a:extLst>
            <a:ext uri="{FF2B5EF4-FFF2-40B4-BE49-F238E27FC236}">
              <a16:creationId xmlns:a16="http://schemas.microsoft.com/office/drawing/2014/main" id="{00000000-0008-0000-0800-000013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0" name="Line 22">
          <a:extLst>
            <a:ext uri="{FF2B5EF4-FFF2-40B4-BE49-F238E27FC236}">
              <a16:creationId xmlns:a16="http://schemas.microsoft.com/office/drawing/2014/main" id="{00000000-0008-0000-0800-000014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1" name="Line 23">
          <a:extLst>
            <a:ext uri="{FF2B5EF4-FFF2-40B4-BE49-F238E27FC236}">
              <a16:creationId xmlns:a16="http://schemas.microsoft.com/office/drawing/2014/main" id="{00000000-0008-0000-0800-000015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2" name="Line 24">
          <a:extLst>
            <a:ext uri="{FF2B5EF4-FFF2-40B4-BE49-F238E27FC236}">
              <a16:creationId xmlns:a16="http://schemas.microsoft.com/office/drawing/2014/main" id="{00000000-0008-0000-0800-000016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3" name="Line 25">
          <a:extLst>
            <a:ext uri="{FF2B5EF4-FFF2-40B4-BE49-F238E27FC236}">
              <a16:creationId xmlns:a16="http://schemas.microsoft.com/office/drawing/2014/main" id="{00000000-0008-0000-0800-000017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4" name="Line 26">
          <a:extLst>
            <a:ext uri="{FF2B5EF4-FFF2-40B4-BE49-F238E27FC236}">
              <a16:creationId xmlns:a16="http://schemas.microsoft.com/office/drawing/2014/main" id="{00000000-0008-0000-0800-000018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5" name="Line 27">
          <a:extLst>
            <a:ext uri="{FF2B5EF4-FFF2-40B4-BE49-F238E27FC236}">
              <a16:creationId xmlns:a16="http://schemas.microsoft.com/office/drawing/2014/main" id="{00000000-0008-0000-0800-000019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6" name="Line 28">
          <a:extLst>
            <a:ext uri="{FF2B5EF4-FFF2-40B4-BE49-F238E27FC236}">
              <a16:creationId xmlns:a16="http://schemas.microsoft.com/office/drawing/2014/main" id="{00000000-0008-0000-0800-00001A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7" name="Line 29">
          <a:extLst>
            <a:ext uri="{FF2B5EF4-FFF2-40B4-BE49-F238E27FC236}">
              <a16:creationId xmlns:a16="http://schemas.microsoft.com/office/drawing/2014/main" id="{00000000-0008-0000-0800-00001B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8" name="Line 30">
          <a:extLst>
            <a:ext uri="{FF2B5EF4-FFF2-40B4-BE49-F238E27FC236}">
              <a16:creationId xmlns:a16="http://schemas.microsoft.com/office/drawing/2014/main" id="{00000000-0008-0000-0800-00001C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9" name="Line 31">
          <a:extLst>
            <a:ext uri="{FF2B5EF4-FFF2-40B4-BE49-F238E27FC236}">
              <a16:creationId xmlns:a16="http://schemas.microsoft.com/office/drawing/2014/main" id="{00000000-0008-0000-0800-00001D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8</xdr:col>
      <xdr:colOff>0</xdr:colOff>
      <xdr:row>31</xdr:row>
      <xdr:rowOff>0</xdr:rowOff>
    </xdr:from>
    <xdr:to>
      <xdr:col>8</xdr:col>
      <xdr:colOff>0</xdr:colOff>
      <xdr:row>31</xdr:row>
      <xdr:rowOff>0</xdr:rowOff>
    </xdr:to>
    <xdr:sp macro="" textlink="">
      <xdr:nvSpPr>
        <xdr:cNvPr id="2" name="Line 1">
          <a:extLst>
            <a:ext uri="{FF2B5EF4-FFF2-40B4-BE49-F238E27FC236}">
              <a16:creationId xmlns:a16="http://schemas.microsoft.com/office/drawing/2014/main" id="{00000000-0008-0000-0900-000002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3" name="Line 3">
          <a:extLst>
            <a:ext uri="{FF2B5EF4-FFF2-40B4-BE49-F238E27FC236}">
              <a16:creationId xmlns:a16="http://schemas.microsoft.com/office/drawing/2014/main" id="{00000000-0008-0000-0900-000003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4" name="Line 4">
          <a:extLst>
            <a:ext uri="{FF2B5EF4-FFF2-40B4-BE49-F238E27FC236}">
              <a16:creationId xmlns:a16="http://schemas.microsoft.com/office/drawing/2014/main" id="{00000000-0008-0000-0900-000004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5" name="Line 5">
          <a:extLst>
            <a:ext uri="{FF2B5EF4-FFF2-40B4-BE49-F238E27FC236}">
              <a16:creationId xmlns:a16="http://schemas.microsoft.com/office/drawing/2014/main" id="{00000000-0008-0000-0900-000005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6" name="Line 8">
          <a:extLst>
            <a:ext uri="{FF2B5EF4-FFF2-40B4-BE49-F238E27FC236}">
              <a16:creationId xmlns:a16="http://schemas.microsoft.com/office/drawing/2014/main" id="{00000000-0008-0000-0900-000006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7" name="Line 9">
          <a:extLst>
            <a:ext uri="{FF2B5EF4-FFF2-40B4-BE49-F238E27FC236}">
              <a16:creationId xmlns:a16="http://schemas.microsoft.com/office/drawing/2014/main" id="{00000000-0008-0000-0900-000007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8" name="Line 10">
          <a:extLst>
            <a:ext uri="{FF2B5EF4-FFF2-40B4-BE49-F238E27FC236}">
              <a16:creationId xmlns:a16="http://schemas.microsoft.com/office/drawing/2014/main" id="{00000000-0008-0000-0900-000008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9" name="Line 11">
          <a:extLst>
            <a:ext uri="{FF2B5EF4-FFF2-40B4-BE49-F238E27FC236}">
              <a16:creationId xmlns:a16="http://schemas.microsoft.com/office/drawing/2014/main" id="{00000000-0008-0000-0900-000009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0" name="Line 12">
          <a:extLst>
            <a:ext uri="{FF2B5EF4-FFF2-40B4-BE49-F238E27FC236}">
              <a16:creationId xmlns:a16="http://schemas.microsoft.com/office/drawing/2014/main" id="{00000000-0008-0000-0900-00000A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1" name="Line 13">
          <a:extLst>
            <a:ext uri="{FF2B5EF4-FFF2-40B4-BE49-F238E27FC236}">
              <a16:creationId xmlns:a16="http://schemas.microsoft.com/office/drawing/2014/main" id="{00000000-0008-0000-0900-00000B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2" name="Line 14">
          <a:extLst>
            <a:ext uri="{FF2B5EF4-FFF2-40B4-BE49-F238E27FC236}">
              <a16:creationId xmlns:a16="http://schemas.microsoft.com/office/drawing/2014/main" id="{00000000-0008-0000-0900-00000C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3" name="Line 15">
          <a:extLst>
            <a:ext uri="{FF2B5EF4-FFF2-40B4-BE49-F238E27FC236}">
              <a16:creationId xmlns:a16="http://schemas.microsoft.com/office/drawing/2014/main" id="{00000000-0008-0000-0900-00000D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 name="Line 16">
          <a:extLst>
            <a:ext uri="{FF2B5EF4-FFF2-40B4-BE49-F238E27FC236}">
              <a16:creationId xmlns:a16="http://schemas.microsoft.com/office/drawing/2014/main" id="{00000000-0008-0000-0900-00000E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5" name="Line 17">
          <a:extLst>
            <a:ext uri="{FF2B5EF4-FFF2-40B4-BE49-F238E27FC236}">
              <a16:creationId xmlns:a16="http://schemas.microsoft.com/office/drawing/2014/main" id="{00000000-0008-0000-0900-00000F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6" name="Line 18">
          <a:extLst>
            <a:ext uri="{FF2B5EF4-FFF2-40B4-BE49-F238E27FC236}">
              <a16:creationId xmlns:a16="http://schemas.microsoft.com/office/drawing/2014/main" id="{00000000-0008-0000-0900-000010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7" name="Line 19">
          <a:extLst>
            <a:ext uri="{FF2B5EF4-FFF2-40B4-BE49-F238E27FC236}">
              <a16:creationId xmlns:a16="http://schemas.microsoft.com/office/drawing/2014/main" id="{00000000-0008-0000-0900-000011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8" name="Line 20">
          <a:extLst>
            <a:ext uri="{FF2B5EF4-FFF2-40B4-BE49-F238E27FC236}">
              <a16:creationId xmlns:a16="http://schemas.microsoft.com/office/drawing/2014/main" id="{00000000-0008-0000-0900-000012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9" name="Line 21">
          <a:extLst>
            <a:ext uri="{FF2B5EF4-FFF2-40B4-BE49-F238E27FC236}">
              <a16:creationId xmlns:a16="http://schemas.microsoft.com/office/drawing/2014/main" id="{00000000-0008-0000-0900-000013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0" name="Line 22">
          <a:extLst>
            <a:ext uri="{FF2B5EF4-FFF2-40B4-BE49-F238E27FC236}">
              <a16:creationId xmlns:a16="http://schemas.microsoft.com/office/drawing/2014/main" id="{00000000-0008-0000-0900-000014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1" name="Line 23">
          <a:extLst>
            <a:ext uri="{FF2B5EF4-FFF2-40B4-BE49-F238E27FC236}">
              <a16:creationId xmlns:a16="http://schemas.microsoft.com/office/drawing/2014/main" id="{00000000-0008-0000-0900-000015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2" name="Line 24">
          <a:extLst>
            <a:ext uri="{FF2B5EF4-FFF2-40B4-BE49-F238E27FC236}">
              <a16:creationId xmlns:a16="http://schemas.microsoft.com/office/drawing/2014/main" id="{00000000-0008-0000-0900-000016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3" name="Line 25">
          <a:extLst>
            <a:ext uri="{FF2B5EF4-FFF2-40B4-BE49-F238E27FC236}">
              <a16:creationId xmlns:a16="http://schemas.microsoft.com/office/drawing/2014/main" id="{00000000-0008-0000-0900-000017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4" name="Line 26">
          <a:extLst>
            <a:ext uri="{FF2B5EF4-FFF2-40B4-BE49-F238E27FC236}">
              <a16:creationId xmlns:a16="http://schemas.microsoft.com/office/drawing/2014/main" id="{00000000-0008-0000-0900-000018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5" name="Line 27">
          <a:extLst>
            <a:ext uri="{FF2B5EF4-FFF2-40B4-BE49-F238E27FC236}">
              <a16:creationId xmlns:a16="http://schemas.microsoft.com/office/drawing/2014/main" id="{00000000-0008-0000-0900-000019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6" name="Line 28">
          <a:extLst>
            <a:ext uri="{FF2B5EF4-FFF2-40B4-BE49-F238E27FC236}">
              <a16:creationId xmlns:a16="http://schemas.microsoft.com/office/drawing/2014/main" id="{00000000-0008-0000-0900-00001A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7" name="Line 29">
          <a:extLst>
            <a:ext uri="{FF2B5EF4-FFF2-40B4-BE49-F238E27FC236}">
              <a16:creationId xmlns:a16="http://schemas.microsoft.com/office/drawing/2014/main" id="{00000000-0008-0000-0900-00001B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8" name="Line 30">
          <a:extLst>
            <a:ext uri="{FF2B5EF4-FFF2-40B4-BE49-F238E27FC236}">
              <a16:creationId xmlns:a16="http://schemas.microsoft.com/office/drawing/2014/main" id="{00000000-0008-0000-0900-00001C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9" name="Line 31">
          <a:extLst>
            <a:ext uri="{FF2B5EF4-FFF2-40B4-BE49-F238E27FC236}">
              <a16:creationId xmlns:a16="http://schemas.microsoft.com/office/drawing/2014/main" id="{00000000-0008-0000-0900-00001D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0</xdr:colOff>
      <xdr:row>31</xdr:row>
      <xdr:rowOff>0</xdr:rowOff>
    </xdr:from>
    <xdr:to>
      <xdr:col>8</xdr:col>
      <xdr:colOff>0</xdr:colOff>
      <xdr:row>31</xdr:row>
      <xdr:rowOff>0</xdr:rowOff>
    </xdr:to>
    <xdr:sp macro="" textlink="">
      <xdr:nvSpPr>
        <xdr:cNvPr id="2" name="Line 1">
          <a:extLst>
            <a:ext uri="{FF2B5EF4-FFF2-40B4-BE49-F238E27FC236}">
              <a16:creationId xmlns:a16="http://schemas.microsoft.com/office/drawing/2014/main" id="{00000000-0008-0000-0A00-000002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3" name="Line 3">
          <a:extLst>
            <a:ext uri="{FF2B5EF4-FFF2-40B4-BE49-F238E27FC236}">
              <a16:creationId xmlns:a16="http://schemas.microsoft.com/office/drawing/2014/main" id="{00000000-0008-0000-0A00-000003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4" name="Line 4">
          <a:extLst>
            <a:ext uri="{FF2B5EF4-FFF2-40B4-BE49-F238E27FC236}">
              <a16:creationId xmlns:a16="http://schemas.microsoft.com/office/drawing/2014/main" id="{00000000-0008-0000-0A00-000004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5" name="Line 5">
          <a:extLst>
            <a:ext uri="{FF2B5EF4-FFF2-40B4-BE49-F238E27FC236}">
              <a16:creationId xmlns:a16="http://schemas.microsoft.com/office/drawing/2014/main" id="{00000000-0008-0000-0A00-000005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6" name="Line 8">
          <a:extLst>
            <a:ext uri="{FF2B5EF4-FFF2-40B4-BE49-F238E27FC236}">
              <a16:creationId xmlns:a16="http://schemas.microsoft.com/office/drawing/2014/main" id="{00000000-0008-0000-0A00-000006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7" name="Line 9">
          <a:extLst>
            <a:ext uri="{FF2B5EF4-FFF2-40B4-BE49-F238E27FC236}">
              <a16:creationId xmlns:a16="http://schemas.microsoft.com/office/drawing/2014/main" id="{00000000-0008-0000-0A00-000007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8" name="Line 10">
          <a:extLst>
            <a:ext uri="{FF2B5EF4-FFF2-40B4-BE49-F238E27FC236}">
              <a16:creationId xmlns:a16="http://schemas.microsoft.com/office/drawing/2014/main" id="{00000000-0008-0000-0A00-000008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9" name="Line 11">
          <a:extLst>
            <a:ext uri="{FF2B5EF4-FFF2-40B4-BE49-F238E27FC236}">
              <a16:creationId xmlns:a16="http://schemas.microsoft.com/office/drawing/2014/main" id="{00000000-0008-0000-0A00-000009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0" name="Line 12">
          <a:extLst>
            <a:ext uri="{FF2B5EF4-FFF2-40B4-BE49-F238E27FC236}">
              <a16:creationId xmlns:a16="http://schemas.microsoft.com/office/drawing/2014/main" id="{00000000-0008-0000-0A00-00000A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1" name="Line 13">
          <a:extLst>
            <a:ext uri="{FF2B5EF4-FFF2-40B4-BE49-F238E27FC236}">
              <a16:creationId xmlns:a16="http://schemas.microsoft.com/office/drawing/2014/main" id="{00000000-0008-0000-0A00-00000B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2" name="Line 14">
          <a:extLst>
            <a:ext uri="{FF2B5EF4-FFF2-40B4-BE49-F238E27FC236}">
              <a16:creationId xmlns:a16="http://schemas.microsoft.com/office/drawing/2014/main" id="{00000000-0008-0000-0A00-00000C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3" name="Line 15">
          <a:extLst>
            <a:ext uri="{FF2B5EF4-FFF2-40B4-BE49-F238E27FC236}">
              <a16:creationId xmlns:a16="http://schemas.microsoft.com/office/drawing/2014/main" id="{00000000-0008-0000-0A00-00000D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 name="Line 16">
          <a:extLst>
            <a:ext uri="{FF2B5EF4-FFF2-40B4-BE49-F238E27FC236}">
              <a16:creationId xmlns:a16="http://schemas.microsoft.com/office/drawing/2014/main" id="{00000000-0008-0000-0A00-00000E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5" name="Line 17">
          <a:extLst>
            <a:ext uri="{FF2B5EF4-FFF2-40B4-BE49-F238E27FC236}">
              <a16:creationId xmlns:a16="http://schemas.microsoft.com/office/drawing/2014/main" id="{00000000-0008-0000-0A00-00000F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6" name="Line 18">
          <a:extLst>
            <a:ext uri="{FF2B5EF4-FFF2-40B4-BE49-F238E27FC236}">
              <a16:creationId xmlns:a16="http://schemas.microsoft.com/office/drawing/2014/main" id="{00000000-0008-0000-0A00-000010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7" name="Line 19">
          <a:extLst>
            <a:ext uri="{FF2B5EF4-FFF2-40B4-BE49-F238E27FC236}">
              <a16:creationId xmlns:a16="http://schemas.microsoft.com/office/drawing/2014/main" id="{00000000-0008-0000-0A00-000011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8" name="Line 20">
          <a:extLst>
            <a:ext uri="{FF2B5EF4-FFF2-40B4-BE49-F238E27FC236}">
              <a16:creationId xmlns:a16="http://schemas.microsoft.com/office/drawing/2014/main" id="{00000000-0008-0000-0A00-000012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9" name="Line 21">
          <a:extLst>
            <a:ext uri="{FF2B5EF4-FFF2-40B4-BE49-F238E27FC236}">
              <a16:creationId xmlns:a16="http://schemas.microsoft.com/office/drawing/2014/main" id="{00000000-0008-0000-0A00-000013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0" name="Line 22">
          <a:extLst>
            <a:ext uri="{FF2B5EF4-FFF2-40B4-BE49-F238E27FC236}">
              <a16:creationId xmlns:a16="http://schemas.microsoft.com/office/drawing/2014/main" id="{00000000-0008-0000-0A00-000014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1" name="Line 23">
          <a:extLst>
            <a:ext uri="{FF2B5EF4-FFF2-40B4-BE49-F238E27FC236}">
              <a16:creationId xmlns:a16="http://schemas.microsoft.com/office/drawing/2014/main" id="{00000000-0008-0000-0A00-000015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2" name="Line 24">
          <a:extLst>
            <a:ext uri="{FF2B5EF4-FFF2-40B4-BE49-F238E27FC236}">
              <a16:creationId xmlns:a16="http://schemas.microsoft.com/office/drawing/2014/main" id="{00000000-0008-0000-0A00-000016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3" name="Line 25">
          <a:extLst>
            <a:ext uri="{FF2B5EF4-FFF2-40B4-BE49-F238E27FC236}">
              <a16:creationId xmlns:a16="http://schemas.microsoft.com/office/drawing/2014/main" id="{00000000-0008-0000-0A00-000017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4" name="Line 26">
          <a:extLst>
            <a:ext uri="{FF2B5EF4-FFF2-40B4-BE49-F238E27FC236}">
              <a16:creationId xmlns:a16="http://schemas.microsoft.com/office/drawing/2014/main" id="{00000000-0008-0000-0A00-000018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5" name="Line 27">
          <a:extLst>
            <a:ext uri="{FF2B5EF4-FFF2-40B4-BE49-F238E27FC236}">
              <a16:creationId xmlns:a16="http://schemas.microsoft.com/office/drawing/2014/main" id="{00000000-0008-0000-0A00-000019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6" name="Line 28">
          <a:extLst>
            <a:ext uri="{FF2B5EF4-FFF2-40B4-BE49-F238E27FC236}">
              <a16:creationId xmlns:a16="http://schemas.microsoft.com/office/drawing/2014/main" id="{00000000-0008-0000-0A00-00001A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7" name="Line 29">
          <a:extLst>
            <a:ext uri="{FF2B5EF4-FFF2-40B4-BE49-F238E27FC236}">
              <a16:creationId xmlns:a16="http://schemas.microsoft.com/office/drawing/2014/main" id="{00000000-0008-0000-0A00-00001B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8" name="Line 30">
          <a:extLst>
            <a:ext uri="{FF2B5EF4-FFF2-40B4-BE49-F238E27FC236}">
              <a16:creationId xmlns:a16="http://schemas.microsoft.com/office/drawing/2014/main" id="{00000000-0008-0000-0A00-00001C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9" name="Line 31">
          <a:extLst>
            <a:ext uri="{FF2B5EF4-FFF2-40B4-BE49-F238E27FC236}">
              <a16:creationId xmlns:a16="http://schemas.microsoft.com/office/drawing/2014/main" id="{00000000-0008-0000-0A00-00001D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8</xdr:col>
      <xdr:colOff>0</xdr:colOff>
      <xdr:row>31</xdr:row>
      <xdr:rowOff>0</xdr:rowOff>
    </xdr:from>
    <xdr:to>
      <xdr:col>8</xdr:col>
      <xdr:colOff>0</xdr:colOff>
      <xdr:row>31</xdr:row>
      <xdr:rowOff>0</xdr:rowOff>
    </xdr:to>
    <xdr:sp macro="" textlink="">
      <xdr:nvSpPr>
        <xdr:cNvPr id="2" name="Line 1">
          <a:extLst>
            <a:ext uri="{FF2B5EF4-FFF2-40B4-BE49-F238E27FC236}">
              <a16:creationId xmlns:a16="http://schemas.microsoft.com/office/drawing/2014/main" id="{00000000-0008-0000-0B00-000002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3" name="Line 3">
          <a:extLst>
            <a:ext uri="{FF2B5EF4-FFF2-40B4-BE49-F238E27FC236}">
              <a16:creationId xmlns:a16="http://schemas.microsoft.com/office/drawing/2014/main" id="{00000000-0008-0000-0B00-000003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4" name="Line 4">
          <a:extLst>
            <a:ext uri="{FF2B5EF4-FFF2-40B4-BE49-F238E27FC236}">
              <a16:creationId xmlns:a16="http://schemas.microsoft.com/office/drawing/2014/main" id="{00000000-0008-0000-0B00-000004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5" name="Line 5">
          <a:extLst>
            <a:ext uri="{FF2B5EF4-FFF2-40B4-BE49-F238E27FC236}">
              <a16:creationId xmlns:a16="http://schemas.microsoft.com/office/drawing/2014/main" id="{00000000-0008-0000-0B00-000005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6" name="Line 8">
          <a:extLst>
            <a:ext uri="{FF2B5EF4-FFF2-40B4-BE49-F238E27FC236}">
              <a16:creationId xmlns:a16="http://schemas.microsoft.com/office/drawing/2014/main" id="{00000000-0008-0000-0B00-000006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7" name="Line 9">
          <a:extLst>
            <a:ext uri="{FF2B5EF4-FFF2-40B4-BE49-F238E27FC236}">
              <a16:creationId xmlns:a16="http://schemas.microsoft.com/office/drawing/2014/main" id="{00000000-0008-0000-0B00-000007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8" name="Line 10">
          <a:extLst>
            <a:ext uri="{FF2B5EF4-FFF2-40B4-BE49-F238E27FC236}">
              <a16:creationId xmlns:a16="http://schemas.microsoft.com/office/drawing/2014/main" id="{00000000-0008-0000-0B00-000008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9" name="Line 11">
          <a:extLst>
            <a:ext uri="{FF2B5EF4-FFF2-40B4-BE49-F238E27FC236}">
              <a16:creationId xmlns:a16="http://schemas.microsoft.com/office/drawing/2014/main" id="{00000000-0008-0000-0B00-000009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0" name="Line 12">
          <a:extLst>
            <a:ext uri="{FF2B5EF4-FFF2-40B4-BE49-F238E27FC236}">
              <a16:creationId xmlns:a16="http://schemas.microsoft.com/office/drawing/2014/main" id="{00000000-0008-0000-0B00-00000A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1" name="Line 13">
          <a:extLst>
            <a:ext uri="{FF2B5EF4-FFF2-40B4-BE49-F238E27FC236}">
              <a16:creationId xmlns:a16="http://schemas.microsoft.com/office/drawing/2014/main" id="{00000000-0008-0000-0B00-00000B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2" name="Line 14">
          <a:extLst>
            <a:ext uri="{FF2B5EF4-FFF2-40B4-BE49-F238E27FC236}">
              <a16:creationId xmlns:a16="http://schemas.microsoft.com/office/drawing/2014/main" id="{00000000-0008-0000-0B00-00000C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3" name="Line 15">
          <a:extLst>
            <a:ext uri="{FF2B5EF4-FFF2-40B4-BE49-F238E27FC236}">
              <a16:creationId xmlns:a16="http://schemas.microsoft.com/office/drawing/2014/main" id="{00000000-0008-0000-0B00-00000D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 name="Line 16">
          <a:extLst>
            <a:ext uri="{FF2B5EF4-FFF2-40B4-BE49-F238E27FC236}">
              <a16:creationId xmlns:a16="http://schemas.microsoft.com/office/drawing/2014/main" id="{00000000-0008-0000-0B00-00000E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5" name="Line 17">
          <a:extLst>
            <a:ext uri="{FF2B5EF4-FFF2-40B4-BE49-F238E27FC236}">
              <a16:creationId xmlns:a16="http://schemas.microsoft.com/office/drawing/2014/main" id="{00000000-0008-0000-0B00-00000F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6" name="Line 18">
          <a:extLst>
            <a:ext uri="{FF2B5EF4-FFF2-40B4-BE49-F238E27FC236}">
              <a16:creationId xmlns:a16="http://schemas.microsoft.com/office/drawing/2014/main" id="{00000000-0008-0000-0B00-000010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7" name="Line 19">
          <a:extLst>
            <a:ext uri="{FF2B5EF4-FFF2-40B4-BE49-F238E27FC236}">
              <a16:creationId xmlns:a16="http://schemas.microsoft.com/office/drawing/2014/main" id="{00000000-0008-0000-0B00-000011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8" name="Line 20">
          <a:extLst>
            <a:ext uri="{FF2B5EF4-FFF2-40B4-BE49-F238E27FC236}">
              <a16:creationId xmlns:a16="http://schemas.microsoft.com/office/drawing/2014/main" id="{00000000-0008-0000-0B00-000012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9" name="Line 21">
          <a:extLst>
            <a:ext uri="{FF2B5EF4-FFF2-40B4-BE49-F238E27FC236}">
              <a16:creationId xmlns:a16="http://schemas.microsoft.com/office/drawing/2014/main" id="{00000000-0008-0000-0B00-000013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0" name="Line 22">
          <a:extLst>
            <a:ext uri="{FF2B5EF4-FFF2-40B4-BE49-F238E27FC236}">
              <a16:creationId xmlns:a16="http://schemas.microsoft.com/office/drawing/2014/main" id="{00000000-0008-0000-0B00-000014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1" name="Line 23">
          <a:extLst>
            <a:ext uri="{FF2B5EF4-FFF2-40B4-BE49-F238E27FC236}">
              <a16:creationId xmlns:a16="http://schemas.microsoft.com/office/drawing/2014/main" id="{00000000-0008-0000-0B00-000015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2" name="Line 24">
          <a:extLst>
            <a:ext uri="{FF2B5EF4-FFF2-40B4-BE49-F238E27FC236}">
              <a16:creationId xmlns:a16="http://schemas.microsoft.com/office/drawing/2014/main" id="{00000000-0008-0000-0B00-000016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3" name="Line 25">
          <a:extLst>
            <a:ext uri="{FF2B5EF4-FFF2-40B4-BE49-F238E27FC236}">
              <a16:creationId xmlns:a16="http://schemas.microsoft.com/office/drawing/2014/main" id="{00000000-0008-0000-0B00-000017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4" name="Line 26">
          <a:extLst>
            <a:ext uri="{FF2B5EF4-FFF2-40B4-BE49-F238E27FC236}">
              <a16:creationId xmlns:a16="http://schemas.microsoft.com/office/drawing/2014/main" id="{00000000-0008-0000-0B00-000018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5" name="Line 27">
          <a:extLst>
            <a:ext uri="{FF2B5EF4-FFF2-40B4-BE49-F238E27FC236}">
              <a16:creationId xmlns:a16="http://schemas.microsoft.com/office/drawing/2014/main" id="{00000000-0008-0000-0B00-000019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6" name="Line 28">
          <a:extLst>
            <a:ext uri="{FF2B5EF4-FFF2-40B4-BE49-F238E27FC236}">
              <a16:creationId xmlns:a16="http://schemas.microsoft.com/office/drawing/2014/main" id="{00000000-0008-0000-0B00-00001A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7" name="Line 29">
          <a:extLst>
            <a:ext uri="{FF2B5EF4-FFF2-40B4-BE49-F238E27FC236}">
              <a16:creationId xmlns:a16="http://schemas.microsoft.com/office/drawing/2014/main" id="{00000000-0008-0000-0B00-00001B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8" name="Line 30">
          <a:extLst>
            <a:ext uri="{FF2B5EF4-FFF2-40B4-BE49-F238E27FC236}">
              <a16:creationId xmlns:a16="http://schemas.microsoft.com/office/drawing/2014/main" id="{00000000-0008-0000-0B00-00001C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9" name="Line 31">
          <a:extLst>
            <a:ext uri="{FF2B5EF4-FFF2-40B4-BE49-F238E27FC236}">
              <a16:creationId xmlns:a16="http://schemas.microsoft.com/office/drawing/2014/main" id="{00000000-0008-0000-0B00-00001D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0</xdr:colOff>
      <xdr:row>31</xdr:row>
      <xdr:rowOff>0</xdr:rowOff>
    </xdr:from>
    <xdr:to>
      <xdr:col>8</xdr:col>
      <xdr:colOff>0</xdr:colOff>
      <xdr:row>31</xdr:row>
      <xdr:rowOff>0</xdr:rowOff>
    </xdr:to>
    <xdr:sp macro="" textlink="">
      <xdr:nvSpPr>
        <xdr:cNvPr id="2" name="Line 1">
          <a:extLst>
            <a:ext uri="{FF2B5EF4-FFF2-40B4-BE49-F238E27FC236}">
              <a16:creationId xmlns:a16="http://schemas.microsoft.com/office/drawing/2014/main" id="{00000000-0008-0000-0C00-000002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3" name="Line 3">
          <a:extLst>
            <a:ext uri="{FF2B5EF4-FFF2-40B4-BE49-F238E27FC236}">
              <a16:creationId xmlns:a16="http://schemas.microsoft.com/office/drawing/2014/main" id="{00000000-0008-0000-0C00-000003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4" name="Line 4">
          <a:extLst>
            <a:ext uri="{FF2B5EF4-FFF2-40B4-BE49-F238E27FC236}">
              <a16:creationId xmlns:a16="http://schemas.microsoft.com/office/drawing/2014/main" id="{00000000-0008-0000-0C00-000004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5" name="Line 5">
          <a:extLst>
            <a:ext uri="{FF2B5EF4-FFF2-40B4-BE49-F238E27FC236}">
              <a16:creationId xmlns:a16="http://schemas.microsoft.com/office/drawing/2014/main" id="{00000000-0008-0000-0C00-000005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6" name="Line 8">
          <a:extLst>
            <a:ext uri="{FF2B5EF4-FFF2-40B4-BE49-F238E27FC236}">
              <a16:creationId xmlns:a16="http://schemas.microsoft.com/office/drawing/2014/main" id="{00000000-0008-0000-0C00-000006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7" name="Line 9">
          <a:extLst>
            <a:ext uri="{FF2B5EF4-FFF2-40B4-BE49-F238E27FC236}">
              <a16:creationId xmlns:a16="http://schemas.microsoft.com/office/drawing/2014/main" id="{00000000-0008-0000-0C00-000007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8" name="Line 10">
          <a:extLst>
            <a:ext uri="{FF2B5EF4-FFF2-40B4-BE49-F238E27FC236}">
              <a16:creationId xmlns:a16="http://schemas.microsoft.com/office/drawing/2014/main" id="{00000000-0008-0000-0C00-000008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9" name="Line 11">
          <a:extLst>
            <a:ext uri="{FF2B5EF4-FFF2-40B4-BE49-F238E27FC236}">
              <a16:creationId xmlns:a16="http://schemas.microsoft.com/office/drawing/2014/main" id="{00000000-0008-0000-0C00-000009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0" name="Line 12">
          <a:extLst>
            <a:ext uri="{FF2B5EF4-FFF2-40B4-BE49-F238E27FC236}">
              <a16:creationId xmlns:a16="http://schemas.microsoft.com/office/drawing/2014/main" id="{00000000-0008-0000-0C00-00000A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1" name="Line 13">
          <a:extLst>
            <a:ext uri="{FF2B5EF4-FFF2-40B4-BE49-F238E27FC236}">
              <a16:creationId xmlns:a16="http://schemas.microsoft.com/office/drawing/2014/main" id="{00000000-0008-0000-0C00-00000B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2" name="Line 14">
          <a:extLst>
            <a:ext uri="{FF2B5EF4-FFF2-40B4-BE49-F238E27FC236}">
              <a16:creationId xmlns:a16="http://schemas.microsoft.com/office/drawing/2014/main" id="{00000000-0008-0000-0C00-00000C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3" name="Line 15">
          <a:extLst>
            <a:ext uri="{FF2B5EF4-FFF2-40B4-BE49-F238E27FC236}">
              <a16:creationId xmlns:a16="http://schemas.microsoft.com/office/drawing/2014/main" id="{00000000-0008-0000-0C00-00000D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 name="Line 16">
          <a:extLst>
            <a:ext uri="{FF2B5EF4-FFF2-40B4-BE49-F238E27FC236}">
              <a16:creationId xmlns:a16="http://schemas.microsoft.com/office/drawing/2014/main" id="{00000000-0008-0000-0C00-00000E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5" name="Line 17">
          <a:extLst>
            <a:ext uri="{FF2B5EF4-FFF2-40B4-BE49-F238E27FC236}">
              <a16:creationId xmlns:a16="http://schemas.microsoft.com/office/drawing/2014/main" id="{00000000-0008-0000-0C00-00000F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6" name="Line 18">
          <a:extLst>
            <a:ext uri="{FF2B5EF4-FFF2-40B4-BE49-F238E27FC236}">
              <a16:creationId xmlns:a16="http://schemas.microsoft.com/office/drawing/2014/main" id="{00000000-0008-0000-0C00-000010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7" name="Line 19">
          <a:extLst>
            <a:ext uri="{FF2B5EF4-FFF2-40B4-BE49-F238E27FC236}">
              <a16:creationId xmlns:a16="http://schemas.microsoft.com/office/drawing/2014/main" id="{00000000-0008-0000-0C00-000011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8" name="Line 20">
          <a:extLst>
            <a:ext uri="{FF2B5EF4-FFF2-40B4-BE49-F238E27FC236}">
              <a16:creationId xmlns:a16="http://schemas.microsoft.com/office/drawing/2014/main" id="{00000000-0008-0000-0C00-000012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9" name="Line 21">
          <a:extLst>
            <a:ext uri="{FF2B5EF4-FFF2-40B4-BE49-F238E27FC236}">
              <a16:creationId xmlns:a16="http://schemas.microsoft.com/office/drawing/2014/main" id="{00000000-0008-0000-0C00-000013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0" name="Line 22">
          <a:extLst>
            <a:ext uri="{FF2B5EF4-FFF2-40B4-BE49-F238E27FC236}">
              <a16:creationId xmlns:a16="http://schemas.microsoft.com/office/drawing/2014/main" id="{00000000-0008-0000-0C00-000014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1" name="Line 23">
          <a:extLst>
            <a:ext uri="{FF2B5EF4-FFF2-40B4-BE49-F238E27FC236}">
              <a16:creationId xmlns:a16="http://schemas.microsoft.com/office/drawing/2014/main" id="{00000000-0008-0000-0C00-000015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2" name="Line 24">
          <a:extLst>
            <a:ext uri="{FF2B5EF4-FFF2-40B4-BE49-F238E27FC236}">
              <a16:creationId xmlns:a16="http://schemas.microsoft.com/office/drawing/2014/main" id="{00000000-0008-0000-0C00-000016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3" name="Line 25">
          <a:extLst>
            <a:ext uri="{FF2B5EF4-FFF2-40B4-BE49-F238E27FC236}">
              <a16:creationId xmlns:a16="http://schemas.microsoft.com/office/drawing/2014/main" id="{00000000-0008-0000-0C00-000017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4" name="Line 26">
          <a:extLst>
            <a:ext uri="{FF2B5EF4-FFF2-40B4-BE49-F238E27FC236}">
              <a16:creationId xmlns:a16="http://schemas.microsoft.com/office/drawing/2014/main" id="{00000000-0008-0000-0C00-000018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5" name="Line 27">
          <a:extLst>
            <a:ext uri="{FF2B5EF4-FFF2-40B4-BE49-F238E27FC236}">
              <a16:creationId xmlns:a16="http://schemas.microsoft.com/office/drawing/2014/main" id="{00000000-0008-0000-0C00-000019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6" name="Line 28">
          <a:extLst>
            <a:ext uri="{FF2B5EF4-FFF2-40B4-BE49-F238E27FC236}">
              <a16:creationId xmlns:a16="http://schemas.microsoft.com/office/drawing/2014/main" id="{00000000-0008-0000-0C00-00001A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7" name="Line 29">
          <a:extLst>
            <a:ext uri="{FF2B5EF4-FFF2-40B4-BE49-F238E27FC236}">
              <a16:creationId xmlns:a16="http://schemas.microsoft.com/office/drawing/2014/main" id="{00000000-0008-0000-0C00-00001B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8" name="Line 30">
          <a:extLst>
            <a:ext uri="{FF2B5EF4-FFF2-40B4-BE49-F238E27FC236}">
              <a16:creationId xmlns:a16="http://schemas.microsoft.com/office/drawing/2014/main" id="{00000000-0008-0000-0C00-00001C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9" name="Line 31">
          <a:extLst>
            <a:ext uri="{FF2B5EF4-FFF2-40B4-BE49-F238E27FC236}">
              <a16:creationId xmlns:a16="http://schemas.microsoft.com/office/drawing/2014/main" id="{00000000-0008-0000-0C00-00001D000000}"/>
            </a:ext>
          </a:extLst>
        </xdr:cNvPr>
        <xdr:cNvSpPr>
          <a:spLocks noChangeShapeType="1"/>
        </xdr:cNvSpPr>
      </xdr:nvSpPr>
      <xdr:spPr bwMode="auto">
        <a:xfrm>
          <a:off x="609600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8</xdr:col>
      <xdr:colOff>0</xdr:colOff>
      <xdr:row>31</xdr:row>
      <xdr:rowOff>0</xdr:rowOff>
    </xdr:from>
    <xdr:to>
      <xdr:col>8</xdr:col>
      <xdr:colOff>0</xdr:colOff>
      <xdr:row>31</xdr:row>
      <xdr:rowOff>0</xdr:rowOff>
    </xdr:to>
    <xdr:sp macro="" textlink="">
      <xdr:nvSpPr>
        <xdr:cNvPr id="2" name="Line 1">
          <a:extLst>
            <a:ext uri="{FF2B5EF4-FFF2-40B4-BE49-F238E27FC236}">
              <a16:creationId xmlns:a16="http://schemas.microsoft.com/office/drawing/2014/main" id="{00000000-0008-0000-0D00-000002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3" name="Line 3">
          <a:extLst>
            <a:ext uri="{FF2B5EF4-FFF2-40B4-BE49-F238E27FC236}">
              <a16:creationId xmlns:a16="http://schemas.microsoft.com/office/drawing/2014/main" id="{00000000-0008-0000-0D00-000003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4" name="Line 4">
          <a:extLst>
            <a:ext uri="{FF2B5EF4-FFF2-40B4-BE49-F238E27FC236}">
              <a16:creationId xmlns:a16="http://schemas.microsoft.com/office/drawing/2014/main" id="{00000000-0008-0000-0D00-000004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5" name="Line 5">
          <a:extLst>
            <a:ext uri="{FF2B5EF4-FFF2-40B4-BE49-F238E27FC236}">
              <a16:creationId xmlns:a16="http://schemas.microsoft.com/office/drawing/2014/main" id="{00000000-0008-0000-0D00-000005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6" name="Line 8">
          <a:extLst>
            <a:ext uri="{FF2B5EF4-FFF2-40B4-BE49-F238E27FC236}">
              <a16:creationId xmlns:a16="http://schemas.microsoft.com/office/drawing/2014/main" id="{00000000-0008-0000-0D00-000006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7" name="Line 9">
          <a:extLst>
            <a:ext uri="{FF2B5EF4-FFF2-40B4-BE49-F238E27FC236}">
              <a16:creationId xmlns:a16="http://schemas.microsoft.com/office/drawing/2014/main" id="{00000000-0008-0000-0D00-000007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8" name="Line 10">
          <a:extLst>
            <a:ext uri="{FF2B5EF4-FFF2-40B4-BE49-F238E27FC236}">
              <a16:creationId xmlns:a16="http://schemas.microsoft.com/office/drawing/2014/main" id="{00000000-0008-0000-0D00-000008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9" name="Line 11">
          <a:extLst>
            <a:ext uri="{FF2B5EF4-FFF2-40B4-BE49-F238E27FC236}">
              <a16:creationId xmlns:a16="http://schemas.microsoft.com/office/drawing/2014/main" id="{00000000-0008-0000-0D00-000009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0" name="Line 12">
          <a:extLst>
            <a:ext uri="{FF2B5EF4-FFF2-40B4-BE49-F238E27FC236}">
              <a16:creationId xmlns:a16="http://schemas.microsoft.com/office/drawing/2014/main" id="{00000000-0008-0000-0D00-00000A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1" name="Line 13">
          <a:extLst>
            <a:ext uri="{FF2B5EF4-FFF2-40B4-BE49-F238E27FC236}">
              <a16:creationId xmlns:a16="http://schemas.microsoft.com/office/drawing/2014/main" id="{00000000-0008-0000-0D00-00000B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2" name="Line 14">
          <a:extLst>
            <a:ext uri="{FF2B5EF4-FFF2-40B4-BE49-F238E27FC236}">
              <a16:creationId xmlns:a16="http://schemas.microsoft.com/office/drawing/2014/main" id="{00000000-0008-0000-0D00-00000C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3" name="Line 15">
          <a:extLst>
            <a:ext uri="{FF2B5EF4-FFF2-40B4-BE49-F238E27FC236}">
              <a16:creationId xmlns:a16="http://schemas.microsoft.com/office/drawing/2014/main" id="{00000000-0008-0000-0D00-00000D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 name="Line 16">
          <a:extLst>
            <a:ext uri="{FF2B5EF4-FFF2-40B4-BE49-F238E27FC236}">
              <a16:creationId xmlns:a16="http://schemas.microsoft.com/office/drawing/2014/main" id="{00000000-0008-0000-0D00-00000E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5" name="Line 17">
          <a:extLst>
            <a:ext uri="{FF2B5EF4-FFF2-40B4-BE49-F238E27FC236}">
              <a16:creationId xmlns:a16="http://schemas.microsoft.com/office/drawing/2014/main" id="{00000000-0008-0000-0D00-00000F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6" name="Line 18">
          <a:extLst>
            <a:ext uri="{FF2B5EF4-FFF2-40B4-BE49-F238E27FC236}">
              <a16:creationId xmlns:a16="http://schemas.microsoft.com/office/drawing/2014/main" id="{00000000-0008-0000-0D00-000010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7" name="Line 19">
          <a:extLst>
            <a:ext uri="{FF2B5EF4-FFF2-40B4-BE49-F238E27FC236}">
              <a16:creationId xmlns:a16="http://schemas.microsoft.com/office/drawing/2014/main" id="{00000000-0008-0000-0D00-000011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8" name="Line 20">
          <a:extLst>
            <a:ext uri="{FF2B5EF4-FFF2-40B4-BE49-F238E27FC236}">
              <a16:creationId xmlns:a16="http://schemas.microsoft.com/office/drawing/2014/main" id="{00000000-0008-0000-0D00-000012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9" name="Line 21">
          <a:extLst>
            <a:ext uri="{FF2B5EF4-FFF2-40B4-BE49-F238E27FC236}">
              <a16:creationId xmlns:a16="http://schemas.microsoft.com/office/drawing/2014/main" id="{00000000-0008-0000-0D00-000013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0" name="Line 22">
          <a:extLst>
            <a:ext uri="{FF2B5EF4-FFF2-40B4-BE49-F238E27FC236}">
              <a16:creationId xmlns:a16="http://schemas.microsoft.com/office/drawing/2014/main" id="{00000000-0008-0000-0D00-000014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1" name="Line 23">
          <a:extLst>
            <a:ext uri="{FF2B5EF4-FFF2-40B4-BE49-F238E27FC236}">
              <a16:creationId xmlns:a16="http://schemas.microsoft.com/office/drawing/2014/main" id="{00000000-0008-0000-0D00-000015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2" name="Line 24">
          <a:extLst>
            <a:ext uri="{FF2B5EF4-FFF2-40B4-BE49-F238E27FC236}">
              <a16:creationId xmlns:a16="http://schemas.microsoft.com/office/drawing/2014/main" id="{00000000-0008-0000-0D00-000016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3" name="Line 25">
          <a:extLst>
            <a:ext uri="{FF2B5EF4-FFF2-40B4-BE49-F238E27FC236}">
              <a16:creationId xmlns:a16="http://schemas.microsoft.com/office/drawing/2014/main" id="{00000000-0008-0000-0D00-000017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4" name="Line 26">
          <a:extLst>
            <a:ext uri="{FF2B5EF4-FFF2-40B4-BE49-F238E27FC236}">
              <a16:creationId xmlns:a16="http://schemas.microsoft.com/office/drawing/2014/main" id="{00000000-0008-0000-0D00-000018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5" name="Line 27">
          <a:extLst>
            <a:ext uri="{FF2B5EF4-FFF2-40B4-BE49-F238E27FC236}">
              <a16:creationId xmlns:a16="http://schemas.microsoft.com/office/drawing/2014/main" id="{00000000-0008-0000-0D00-000019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6" name="Line 28">
          <a:extLst>
            <a:ext uri="{FF2B5EF4-FFF2-40B4-BE49-F238E27FC236}">
              <a16:creationId xmlns:a16="http://schemas.microsoft.com/office/drawing/2014/main" id="{00000000-0008-0000-0D00-00001A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7" name="Line 29">
          <a:extLst>
            <a:ext uri="{FF2B5EF4-FFF2-40B4-BE49-F238E27FC236}">
              <a16:creationId xmlns:a16="http://schemas.microsoft.com/office/drawing/2014/main" id="{00000000-0008-0000-0D00-00001B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8" name="Line 30">
          <a:extLst>
            <a:ext uri="{FF2B5EF4-FFF2-40B4-BE49-F238E27FC236}">
              <a16:creationId xmlns:a16="http://schemas.microsoft.com/office/drawing/2014/main" id="{00000000-0008-0000-0D00-00001C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9" name="Line 31">
          <a:extLst>
            <a:ext uri="{FF2B5EF4-FFF2-40B4-BE49-F238E27FC236}">
              <a16:creationId xmlns:a16="http://schemas.microsoft.com/office/drawing/2014/main" id="{00000000-0008-0000-0D00-00001D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8</xdr:col>
      <xdr:colOff>0</xdr:colOff>
      <xdr:row>31</xdr:row>
      <xdr:rowOff>0</xdr:rowOff>
    </xdr:from>
    <xdr:to>
      <xdr:col>8</xdr:col>
      <xdr:colOff>0</xdr:colOff>
      <xdr:row>31</xdr:row>
      <xdr:rowOff>0</xdr:rowOff>
    </xdr:to>
    <xdr:sp macro="" textlink="">
      <xdr:nvSpPr>
        <xdr:cNvPr id="2" name="Line 1">
          <a:extLst>
            <a:ext uri="{FF2B5EF4-FFF2-40B4-BE49-F238E27FC236}">
              <a16:creationId xmlns:a16="http://schemas.microsoft.com/office/drawing/2014/main" id="{00000000-0008-0000-0E00-000002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3" name="Line 3">
          <a:extLst>
            <a:ext uri="{FF2B5EF4-FFF2-40B4-BE49-F238E27FC236}">
              <a16:creationId xmlns:a16="http://schemas.microsoft.com/office/drawing/2014/main" id="{00000000-0008-0000-0E00-000003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4" name="Line 4">
          <a:extLst>
            <a:ext uri="{FF2B5EF4-FFF2-40B4-BE49-F238E27FC236}">
              <a16:creationId xmlns:a16="http://schemas.microsoft.com/office/drawing/2014/main" id="{00000000-0008-0000-0E00-000004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5" name="Line 5">
          <a:extLst>
            <a:ext uri="{FF2B5EF4-FFF2-40B4-BE49-F238E27FC236}">
              <a16:creationId xmlns:a16="http://schemas.microsoft.com/office/drawing/2014/main" id="{00000000-0008-0000-0E00-000005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6" name="Line 8">
          <a:extLst>
            <a:ext uri="{FF2B5EF4-FFF2-40B4-BE49-F238E27FC236}">
              <a16:creationId xmlns:a16="http://schemas.microsoft.com/office/drawing/2014/main" id="{00000000-0008-0000-0E00-000006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7" name="Line 9">
          <a:extLst>
            <a:ext uri="{FF2B5EF4-FFF2-40B4-BE49-F238E27FC236}">
              <a16:creationId xmlns:a16="http://schemas.microsoft.com/office/drawing/2014/main" id="{00000000-0008-0000-0E00-000007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8" name="Line 10">
          <a:extLst>
            <a:ext uri="{FF2B5EF4-FFF2-40B4-BE49-F238E27FC236}">
              <a16:creationId xmlns:a16="http://schemas.microsoft.com/office/drawing/2014/main" id="{00000000-0008-0000-0E00-000008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9" name="Line 11">
          <a:extLst>
            <a:ext uri="{FF2B5EF4-FFF2-40B4-BE49-F238E27FC236}">
              <a16:creationId xmlns:a16="http://schemas.microsoft.com/office/drawing/2014/main" id="{00000000-0008-0000-0E00-000009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0" name="Line 12">
          <a:extLst>
            <a:ext uri="{FF2B5EF4-FFF2-40B4-BE49-F238E27FC236}">
              <a16:creationId xmlns:a16="http://schemas.microsoft.com/office/drawing/2014/main" id="{00000000-0008-0000-0E00-00000A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1" name="Line 13">
          <a:extLst>
            <a:ext uri="{FF2B5EF4-FFF2-40B4-BE49-F238E27FC236}">
              <a16:creationId xmlns:a16="http://schemas.microsoft.com/office/drawing/2014/main" id="{00000000-0008-0000-0E00-00000B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2" name="Line 14">
          <a:extLst>
            <a:ext uri="{FF2B5EF4-FFF2-40B4-BE49-F238E27FC236}">
              <a16:creationId xmlns:a16="http://schemas.microsoft.com/office/drawing/2014/main" id="{00000000-0008-0000-0E00-00000C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3" name="Line 15">
          <a:extLst>
            <a:ext uri="{FF2B5EF4-FFF2-40B4-BE49-F238E27FC236}">
              <a16:creationId xmlns:a16="http://schemas.microsoft.com/office/drawing/2014/main" id="{00000000-0008-0000-0E00-00000D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 name="Line 16">
          <a:extLst>
            <a:ext uri="{FF2B5EF4-FFF2-40B4-BE49-F238E27FC236}">
              <a16:creationId xmlns:a16="http://schemas.microsoft.com/office/drawing/2014/main" id="{00000000-0008-0000-0E00-00000E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5" name="Line 17">
          <a:extLst>
            <a:ext uri="{FF2B5EF4-FFF2-40B4-BE49-F238E27FC236}">
              <a16:creationId xmlns:a16="http://schemas.microsoft.com/office/drawing/2014/main" id="{00000000-0008-0000-0E00-00000F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6" name="Line 18">
          <a:extLst>
            <a:ext uri="{FF2B5EF4-FFF2-40B4-BE49-F238E27FC236}">
              <a16:creationId xmlns:a16="http://schemas.microsoft.com/office/drawing/2014/main" id="{00000000-0008-0000-0E00-000010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7" name="Line 19">
          <a:extLst>
            <a:ext uri="{FF2B5EF4-FFF2-40B4-BE49-F238E27FC236}">
              <a16:creationId xmlns:a16="http://schemas.microsoft.com/office/drawing/2014/main" id="{00000000-0008-0000-0E00-000011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8" name="Line 20">
          <a:extLst>
            <a:ext uri="{FF2B5EF4-FFF2-40B4-BE49-F238E27FC236}">
              <a16:creationId xmlns:a16="http://schemas.microsoft.com/office/drawing/2014/main" id="{00000000-0008-0000-0E00-000012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9" name="Line 21">
          <a:extLst>
            <a:ext uri="{FF2B5EF4-FFF2-40B4-BE49-F238E27FC236}">
              <a16:creationId xmlns:a16="http://schemas.microsoft.com/office/drawing/2014/main" id="{00000000-0008-0000-0E00-000013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0" name="Line 22">
          <a:extLst>
            <a:ext uri="{FF2B5EF4-FFF2-40B4-BE49-F238E27FC236}">
              <a16:creationId xmlns:a16="http://schemas.microsoft.com/office/drawing/2014/main" id="{00000000-0008-0000-0E00-000014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1" name="Line 23">
          <a:extLst>
            <a:ext uri="{FF2B5EF4-FFF2-40B4-BE49-F238E27FC236}">
              <a16:creationId xmlns:a16="http://schemas.microsoft.com/office/drawing/2014/main" id="{00000000-0008-0000-0E00-000015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2" name="Line 24">
          <a:extLst>
            <a:ext uri="{FF2B5EF4-FFF2-40B4-BE49-F238E27FC236}">
              <a16:creationId xmlns:a16="http://schemas.microsoft.com/office/drawing/2014/main" id="{00000000-0008-0000-0E00-000016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3" name="Line 25">
          <a:extLst>
            <a:ext uri="{FF2B5EF4-FFF2-40B4-BE49-F238E27FC236}">
              <a16:creationId xmlns:a16="http://schemas.microsoft.com/office/drawing/2014/main" id="{00000000-0008-0000-0E00-000017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4" name="Line 26">
          <a:extLst>
            <a:ext uri="{FF2B5EF4-FFF2-40B4-BE49-F238E27FC236}">
              <a16:creationId xmlns:a16="http://schemas.microsoft.com/office/drawing/2014/main" id="{00000000-0008-0000-0E00-000018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5" name="Line 27">
          <a:extLst>
            <a:ext uri="{FF2B5EF4-FFF2-40B4-BE49-F238E27FC236}">
              <a16:creationId xmlns:a16="http://schemas.microsoft.com/office/drawing/2014/main" id="{00000000-0008-0000-0E00-000019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6" name="Line 28">
          <a:extLst>
            <a:ext uri="{FF2B5EF4-FFF2-40B4-BE49-F238E27FC236}">
              <a16:creationId xmlns:a16="http://schemas.microsoft.com/office/drawing/2014/main" id="{00000000-0008-0000-0E00-00001A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7" name="Line 29">
          <a:extLst>
            <a:ext uri="{FF2B5EF4-FFF2-40B4-BE49-F238E27FC236}">
              <a16:creationId xmlns:a16="http://schemas.microsoft.com/office/drawing/2014/main" id="{00000000-0008-0000-0E00-00001B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8" name="Line 30">
          <a:extLst>
            <a:ext uri="{FF2B5EF4-FFF2-40B4-BE49-F238E27FC236}">
              <a16:creationId xmlns:a16="http://schemas.microsoft.com/office/drawing/2014/main" id="{00000000-0008-0000-0E00-00001C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9" name="Line 31">
          <a:extLst>
            <a:ext uri="{FF2B5EF4-FFF2-40B4-BE49-F238E27FC236}">
              <a16:creationId xmlns:a16="http://schemas.microsoft.com/office/drawing/2014/main" id="{00000000-0008-0000-0E00-00001D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8</xdr:col>
      <xdr:colOff>0</xdr:colOff>
      <xdr:row>31</xdr:row>
      <xdr:rowOff>0</xdr:rowOff>
    </xdr:from>
    <xdr:to>
      <xdr:col>8</xdr:col>
      <xdr:colOff>0</xdr:colOff>
      <xdr:row>31</xdr:row>
      <xdr:rowOff>0</xdr:rowOff>
    </xdr:to>
    <xdr:sp macro="" textlink="">
      <xdr:nvSpPr>
        <xdr:cNvPr id="2" name="Line 1">
          <a:extLst>
            <a:ext uri="{FF2B5EF4-FFF2-40B4-BE49-F238E27FC236}">
              <a16:creationId xmlns:a16="http://schemas.microsoft.com/office/drawing/2014/main" id="{00000000-0008-0000-0F00-000002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3" name="Line 3">
          <a:extLst>
            <a:ext uri="{FF2B5EF4-FFF2-40B4-BE49-F238E27FC236}">
              <a16:creationId xmlns:a16="http://schemas.microsoft.com/office/drawing/2014/main" id="{00000000-0008-0000-0F00-000003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4" name="Line 4">
          <a:extLst>
            <a:ext uri="{FF2B5EF4-FFF2-40B4-BE49-F238E27FC236}">
              <a16:creationId xmlns:a16="http://schemas.microsoft.com/office/drawing/2014/main" id="{00000000-0008-0000-0F00-000004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5" name="Line 5">
          <a:extLst>
            <a:ext uri="{FF2B5EF4-FFF2-40B4-BE49-F238E27FC236}">
              <a16:creationId xmlns:a16="http://schemas.microsoft.com/office/drawing/2014/main" id="{00000000-0008-0000-0F00-000005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6" name="Line 8">
          <a:extLst>
            <a:ext uri="{FF2B5EF4-FFF2-40B4-BE49-F238E27FC236}">
              <a16:creationId xmlns:a16="http://schemas.microsoft.com/office/drawing/2014/main" id="{00000000-0008-0000-0F00-000006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7" name="Line 9">
          <a:extLst>
            <a:ext uri="{FF2B5EF4-FFF2-40B4-BE49-F238E27FC236}">
              <a16:creationId xmlns:a16="http://schemas.microsoft.com/office/drawing/2014/main" id="{00000000-0008-0000-0F00-000007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8" name="Line 10">
          <a:extLst>
            <a:ext uri="{FF2B5EF4-FFF2-40B4-BE49-F238E27FC236}">
              <a16:creationId xmlns:a16="http://schemas.microsoft.com/office/drawing/2014/main" id="{00000000-0008-0000-0F00-000008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9" name="Line 11">
          <a:extLst>
            <a:ext uri="{FF2B5EF4-FFF2-40B4-BE49-F238E27FC236}">
              <a16:creationId xmlns:a16="http://schemas.microsoft.com/office/drawing/2014/main" id="{00000000-0008-0000-0F00-000009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0" name="Line 12">
          <a:extLst>
            <a:ext uri="{FF2B5EF4-FFF2-40B4-BE49-F238E27FC236}">
              <a16:creationId xmlns:a16="http://schemas.microsoft.com/office/drawing/2014/main" id="{00000000-0008-0000-0F00-00000A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1" name="Line 13">
          <a:extLst>
            <a:ext uri="{FF2B5EF4-FFF2-40B4-BE49-F238E27FC236}">
              <a16:creationId xmlns:a16="http://schemas.microsoft.com/office/drawing/2014/main" id="{00000000-0008-0000-0F00-00000B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2" name="Line 14">
          <a:extLst>
            <a:ext uri="{FF2B5EF4-FFF2-40B4-BE49-F238E27FC236}">
              <a16:creationId xmlns:a16="http://schemas.microsoft.com/office/drawing/2014/main" id="{00000000-0008-0000-0F00-00000C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3" name="Line 15">
          <a:extLst>
            <a:ext uri="{FF2B5EF4-FFF2-40B4-BE49-F238E27FC236}">
              <a16:creationId xmlns:a16="http://schemas.microsoft.com/office/drawing/2014/main" id="{00000000-0008-0000-0F00-00000D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 name="Line 16">
          <a:extLst>
            <a:ext uri="{FF2B5EF4-FFF2-40B4-BE49-F238E27FC236}">
              <a16:creationId xmlns:a16="http://schemas.microsoft.com/office/drawing/2014/main" id="{00000000-0008-0000-0F00-00000E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5" name="Line 17">
          <a:extLst>
            <a:ext uri="{FF2B5EF4-FFF2-40B4-BE49-F238E27FC236}">
              <a16:creationId xmlns:a16="http://schemas.microsoft.com/office/drawing/2014/main" id="{00000000-0008-0000-0F00-00000F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6" name="Line 18">
          <a:extLst>
            <a:ext uri="{FF2B5EF4-FFF2-40B4-BE49-F238E27FC236}">
              <a16:creationId xmlns:a16="http://schemas.microsoft.com/office/drawing/2014/main" id="{00000000-0008-0000-0F00-000010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7" name="Line 19">
          <a:extLst>
            <a:ext uri="{FF2B5EF4-FFF2-40B4-BE49-F238E27FC236}">
              <a16:creationId xmlns:a16="http://schemas.microsoft.com/office/drawing/2014/main" id="{00000000-0008-0000-0F00-000011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8" name="Line 20">
          <a:extLst>
            <a:ext uri="{FF2B5EF4-FFF2-40B4-BE49-F238E27FC236}">
              <a16:creationId xmlns:a16="http://schemas.microsoft.com/office/drawing/2014/main" id="{00000000-0008-0000-0F00-000012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9" name="Line 21">
          <a:extLst>
            <a:ext uri="{FF2B5EF4-FFF2-40B4-BE49-F238E27FC236}">
              <a16:creationId xmlns:a16="http://schemas.microsoft.com/office/drawing/2014/main" id="{00000000-0008-0000-0F00-000013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0" name="Line 22">
          <a:extLst>
            <a:ext uri="{FF2B5EF4-FFF2-40B4-BE49-F238E27FC236}">
              <a16:creationId xmlns:a16="http://schemas.microsoft.com/office/drawing/2014/main" id="{00000000-0008-0000-0F00-000014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1" name="Line 23">
          <a:extLst>
            <a:ext uri="{FF2B5EF4-FFF2-40B4-BE49-F238E27FC236}">
              <a16:creationId xmlns:a16="http://schemas.microsoft.com/office/drawing/2014/main" id="{00000000-0008-0000-0F00-000015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2" name="Line 24">
          <a:extLst>
            <a:ext uri="{FF2B5EF4-FFF2-40B4-BE49-F238E27FC236}">
              <a16:creationId xmlns:a16="http://schemas.microsoft.com/office/drawing/2014/main" id="{00000000-0008-0000-0F00-000016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3" name="Line 25">
          <a:extLst>
            <a:ext uri="{FF2B5EF4-FFF2-40B4-BE49-F238E27FC236}">
              <a16:creationId xmlns:a16="http://schemas.microsoft.com/office/drawing/2014/main" id="{00000000-0008-0000-0F00-000017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4" name="Line 26">
          <a:extLst>
            <a:ext uri="{FF2B5EF4-FFF2-40B4-BE49-F238E27FC236}">
              <a16:creationId xmlns:a16="http://schemas.microsoft.com/office/drawing/2014/main" id="{00000000-0008-0000-0F00-000018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5" name="Line 27">
          <a:extLst>
            <a:ext uri="{FF2B5EF4-FFF2-40B4-BE49-F238E27FC236}">
              <a16:creationId xmlns:a16="http://schemas.microsoft.com/office/drawing/2014/main" id="{00000000-0008-0000-0F00-000019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6" name="Line 28">
          <a:extLst>
            <a:ext uri="{FF2B5EF4-FFF2-40B4-BE49-F238E27FC236}">
              <a16:creationId xmlns:a16="http://schemas.microsoft.com/office/drawing/2014/main" id="{00000000-0008-0000-0F00-00001A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7" name="Line 29">
          <a:extLst>
            <a:ext uri="{FF2B5EF4-FFF2-40B4-BE49-F238E27FC236}">
              <a16:creationId xmlns:a16="http://schemas.microsoft.com/office/drawing/2014/main" id="{00000000-0008-0000-0F00-00001B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8" name="Line 30">
          <a:extLst>
            <a:ext uri="{FF2B5EF4-FFF2-40B4-BE49-F238E27FC236}">
              <a16:creationId xmlns:a16="http://schemas.microsoft.com/office/drawing/2014/main" id="{00000000-0008-0000-0F00-00001C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9" name="Line 31">
          <a:extLst>
            <a:ext uri="{FF2B5EF4-FFF2-40B4-BE49-F238E27FC236}">
              <a16:creationId xmlns:a16="http://schemas.microsoft.com/office/drawing/2014/main" id="{00000000-0008-0000-0F00-00001D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8</xdr:col>
      <xdr:colOff>0</xdr:colOff>
      <xdr:row>31</xdr:row>
      <xdr:rowOff>0</xdr:rowOff>
    </xdr:from>
    <xdr:to>
      <xdr:col>8</xdr:col>
      <xdr:colOff>0</xdr:colOff>
      <xdr:row>31</xdr:row>
      <xdr:rowOff>0</xdr:rowOff>
    </xdr:to>
    <xdr:sp macro="" textlink="">
      <xdr:nvSpPr>
        <xdr:cNvPr id="2" name="Line 1">
          <a:extLst>
            <a:ext uri="{FF2B5EF4-FFF2-40B4-BE49-F238E27FC236}">
              <a16:creationId xmlns:a16="http://schemas.microsoft.com/office/drawing/2014/main" id="{00000000-0008-0000-1000-000002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3" name="Line 3">
          <a:extLst>
            <a:ext uri="{FF2B5EF4-FFF2-40B4-BE49-F238E27FC236}">
              <a16:creationId xmlns:a16="http://schemas.microsoft.com/office/drawing/2014/main" id="{00000000-0008-0000-1000-000003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4" name="Line 4">
          <a:extLst>
            <a:ext uri="{FF2B5EF4-FFF2-40B4-BE49-F238E27FC236}">
              <a16:creationId xmlns:a16="http://schemas.microsoft.com/office/drawing/2014/main" id="{00000000-0008-0000-1000-000004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5" name="Line 5">
          <a:extLst>
            <a:ext uri="{FF2B5EF4-FFF2-40B4-BE49-F238E27FC236}">
              <a16:creationId xmlns:a16="http://schemas.microsoft.com/office/drawing/2014/main" id="{00000000-0008-0000-1000-000005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6" name="Line 8">
          <a:extLst>
            <a:ext uri="{FF2B5EF4-FFF2-40B4-BE49-F238E27FC236}">
              <a16:creationId xmlns:a16="http://schemas.microsoft.com/office/drawing/2014/main" id="{00000000-0008-0000-1000-000006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7" name="Line 9">
          <a:extLst>
            <a:ext uri="{FF2B5EF4-FFF2-40B4-BE49-F238E27FC236}">
              <a16:creationId xmlns:a16="http://schemas.microsoft.com/office/drawing/2014/main" id="{00000000-0008-0000-1000-000007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8" name="Line 10">
          <a:extLst>
            <a:ext uri="{FF2B5EF4-FFF2-40B4-BE49-F238E27FC236}">
              <a16:creationId xmlns:a16="http://schemas.microsoft.com/office/drawing/2014/main" id="{00000000-0008-0000-1000-000008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9" name="Line 11">
          <a:extLst>
            <a:ext uri="{FF2B5EF4-FFF2-40B4-BE49-F238E27FC236}">
              <a16:creationId xmlns:a16="http://schemas.microsoft.com/office/drawing/2014/main" id="{00000000-0008-0000-1000-000009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0" name="Line 12">
          <a:extLst>
            <a:ext uri="{FF2B5EF4-FFF2-40B4-BE49-F238E27FC236}">
              <a16:creationId xmlns:a16="http://schemas.microsoft.com/office/drawing/2014/main" id="{00000000-0008-0000-1000-00000A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1" name="Line 13">
          <a:extLst>
            <a:ext uri="{FF2B5EF4-FFF2-40B4-BE49-F238E27FC236}">
              <a16:creationId xmlns:a16="http://schemas.microsoft.com/office/drawing/2014/main" id="{00000000-0008-0000-1000-00000B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2" name="Line 14">
          <a:extLst>
            <a:ext uri="{FF2B5EF4-FFF2-40B4-BE49-F238E27FC236}">
              <a16:creationId xmlns:a16="http://schemas.microsoft.com/office/drawing/2014/main" id="{00000000-0008-0000-1000-00000C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3" name="Line 15">
          <a:extLst>
            <a:ext uri="{FF2B5EF4-FFF2-40B4-BE49-F238E27FC236}">
              <a16:creationId xmlns:a16="http://schemas.microsoft.com/office/drawing/2014/main" id="{00000000-0008-0000-1000-00000D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 name="Line 16">
          <a:extLst>
            <a:ext uri="{FF2B5EF4-FFF2-40B4-BE49-F238E27FC236}">
              <a16:creationId xmlns:a16="http://schemas.microsoft.com/office/drawing/2014/main" id="{00000000-0008-0000-1000-00000E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5" name="Line 17">
          <a:extLst>
            <a:ext uri="{FF2B5EF4-FFF2-40B4-BE49-F238E27FC236}">
              <a16:creationId xmlns:a16="http://schemas.microsoft.com/office/drawing/2014/main" id="{00000000-0008-0000-1000-00000F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6" name="Line 18">
          <a:extLst>
            <a:ext uri="{FF2B5EF4-FFF2-40B4-BE49-F238E27FC236}">
              <a16:creationId xmlns:a16="http://schemas.microsoft.com/office/drawing/2014/main" id="{00000000-0008-0000-1000-000010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7" name="Line 19">
          <a:extLst>
            <a:ext uri="{FF2B5EF4-FFF2-40B4-BE49-F238E27FC236}">
              <a16:creationId xmlns:a16="http://schemas.microsoft.com/office/drawing/2014/main" id="{00000000-0008-0000-1000-000011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8" name="Line 20">
          <a:extLst>
            <a:ext uri="{FF2B5EF4-FFF2-40B4-BE49-F238E27FC236}">
              <a16:creationId xmlns:a16="http://schemas.microsoft.com/office/drawing/2014/main" id="{00000000-0008-0000-1000-000012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9" name="Line 21">
          <a:extLst>
            <a:ext uri="{FF2B5EF4-FFF2-40B4-BE49-F238E27FC236}">
              <a16:creationId xmlns:a16="http://schemas.microsoft.com/office/drawing/2014/main" id="{00000000-0008-0000-1000-000013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0" name="Line 22">
          <a:extLst>
            <a:ext uri="{FF2B5EF4-FFF2-40B4-BE49-F238E27FC236}">
              <a16:creationId xmlns:a16="http://schemas.microsoft.com/office/drawing/2014/main" id="{00000000-0008-0000-1000-000014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1" name="Line 23">
          <a:extLst>
            <a:ext uri="{FF2B5EF4-FFF2-40B4-BE49-F238E27FC236}">
              <a16:creationId xmlns:a16="http://schemas.microsoft.com/office/drawing/2014/main" id="{00000000-0008-0000-1000-000015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2" name="Line 24">
          <a:extLst>
            <a:ext uri="{FF2B5EF4-FFF2-40B4-BE49-F238E27FC236}">
              <a16:creationId xmlns:a16="http://schemas.microsoft.com/office/drawing/2014/main" id="{00000000-0008-0000-1000-000016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3" name="Line 25">
          <a:extLst>
            <a:ext uri="{FF2B5EF4-FFF2-40B4-BE49-F238E27FC236}">
              <a16:creationId xmlns:a16="http://schemas.microsoft.com/office/drawing/2014/main" id="{00000000-0008-0000-1000-000017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4" name="Line 26">
          <a:extLst>
            <a:ext uri="{FF2B5EF4-FFF2-40B4-BE49-F238E27FC236}">
              <a16:creationId xmlns:a16="http://schemas.microsoft.com/office/drawing/2014/main" id="{00000000-0008-0000-1000-000018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5" name="Line 27">
          <a:extLst>
            <a:ext uri="{FF2B5EF4-FFF2-40B4-BE49-F238E27FC236}">
              <a16:creationId xmlns:a16="http://schemas.microsoft.com/office/drawing/2014/main" id="{00000000-0008-0000-1000-000019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6" name="Line 28">
          <a:extLst>
            <a:ext uri="{FF2B5EF4-FFF2-40B4-BE49-F238E27FC236}">
              <a16:creationId xmlns:a16="http://schemas.microsoft.com/office/drawing/2014/main" id="{00000000-0008-0000-1000-00001A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7" name="Line 29">
          <a:extLst>
            <a:ext uri="{FF2B5EF4-FFF2-40B4-BE49-F238E27FC236}">
              <a16:creationId xmlns:a16="http://schemas.microsoft.com/office/drawing/2014/main" id="{00000000-0008-0000-1000-00001B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8" name="Line 30">
          <a:extLst>
            <a:ext uri="{FF2B5EF4-FFF2-40B4-BE49-F238E27FC236}">
              <a16:creationId xmlns:a16="http://schemas.microsoft.com/office/drawing/2014/main" id="{00000000-0008-0000-1000-00001C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9" name="Line 31">
          <a:extLst>
            <a:ext uri="{FF2B5EF4-FFF2-40B4-BE49-F238E27FC236}">
              <a16:creationId xmlns:a16="http://schemas.microsoft.com/office/drawing/2014/main" id="{00000000-0008-0000-1000-00001D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8</xdr:col>
      <xdr:colOff>0</xdr:colOff>
      <xdr:row>31</xdr:row>
      <xdr:rowOff>0</xdr:rowOff>
    </xdr:from>
    <xdr:to>
      <xdr:col>8</xdr:col>
      <xdr:colOff>0</xdr:colOff>
      <xdr:row>31</xdr:row>
      <xdr:rowOff>0</xdr:rowOff>
    </xdr:to>
    <xdr:sp macro="" textlink="">
      <xdr:nvSpPr>
        <xdr:cNvPr id="2" name="Line 1">
          <a:extLst>
            <a:ext uri="{FF2B5EF4-FFF2-40B4-BE49-F238E27FC236}">
              <a16:creationId xmlns:a16="http://schemas.microsoft.com/office/drawing/2014/main" id="{00000000-0008-0000-1100-000002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3" name="Line 3">
          <a:extLst>
            <a:ext uri="{FF2B5EF4-FFF2-40B4-BE49-F238E27FC236}">
              <a16:creationId xmlns:a16="http://schemas.microsoft.com/office/drawing/2014/main" id="{00000000-0008-0000-1100-000003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4" name="Line 4">
          <a:extLst>
            <a:ext uri="{FF2B5EF4-FFF2-40B4-BE49-F238E27FC236}">
              <a16:creationId xmlns:a16="http://schemas.microsoft.com/office/drawing/2014/main" id="{00000000-0008-0000-1100-000004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5" name="Line 5">
          <a:extLst>
            <a:ext uri="{FF2B5EF4-FFF2-40B4-BE49-F238E27FC236}">
              <a16:creationId xmlns:a16="http://schemas.microsoft.com/office/drawing/2014/main" id="{00000000-0008-0000-1100-000005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6" name="Line 8">
          <a:extLst>
            <a:ext uri="{FF2B5EF4-FFF2-40B4-BE49-F238E27FC236}">
              <a16:creationId xmlns:a16="http://schemas.microsoft.com/office/drawing/2014/main" id="{00000000-0008-0000-1100-000006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7" name="Line 9">
          <a:extLst>
            <a:ext uri="{FF2B5EF4-FFF2-40B4-BE49-F238E27FC236}">
              <a16:creationId xmlns:a16="http://schemas.microsoft.com/office/drawing/2014/main" id="{00000000-0008-0000-1100-000007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8" name="Line 10">
          <a:extLst>
            <a:ext uri="{FF2B5EF4-FFF2-40B4-BE49-F238E27FC236}">
              <a16:creationId xmlns:a16="http://schemas.microsoft.com/office/drawing/2014/main" id="{00000000-0008-0000-1100-000008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9" name="Line 11">
          <a:extLst>
            <a:ext uri="{FF2B5EF4-FFF2-40B4-BE49-F238E27FC236}">
              <a16:creationId xmlns:a16="http://schemas.microsoft.com/office/drawing/2014/main" id="{00000000-0008-0000-1100-000009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0" name="Line 12">
          <a:extLst>
            <a:ext uri="{FF2B5EF4-FFF2-40B4-BE49-F238E27FC236}">
              <a16:creationId xmlns:a16="http://schemas.microsoft.com/office/drawing/2014/main" id="{00000000-0008-0000-1100-00000A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1" name="Line 13">
          <a:extLst>
            <a:ext uri="{FF2B5EF4-FFF2-40B4-BE49-F238E27FC236}">
              <a16:creationId xmlns:a16="http://schemas.microsoft.com/office/drawing/2014/main" id="{00000000-0008-0000-1100-00000B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2" name="Line 14">
          <a:extLst>
            <a:ext uri="{FF2B5EF4-FFF2-40B4-BE49-F238E27FC236}">
              <a16:creationId xmlns:a16="http://schemas.microsoft.com/office/drawing/2014/main" id="{00000000-0008-0000-1100-00000C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3" name="Line 15">
          <a:extLst>
            <a:ext uri="{FF2B5EF4-FFF2-40B4-BE49-F238E27FC236}">
              <a16:creationId xmlns:a16="http://schemas.microsoft.com/office/drawing/2014/main" id="{00000000-0008-0000-1100-00000D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 name="Line 16">
          <a:extLst>
            <a:ext uri="{FF2B5EF4-FFF2-40B4-BE49-F238E27FC236}">
              <a16:creationId xmlns:a16="http://schemas.microsoft.com/office/drawing/2014/main" id="{00000000-0008-0000-1100-00000E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5" name="Line 17">
          <a:extLst>
            <a:ext uri="{FF2B5EF4-FFF2-40B4-BE49-F238E27FC236}">
              <a16:creationId xmlns:a16="http://schemas.microsoft.com/office/drawing/2014/main" id="{00000000-0008-0000-1100-00000F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6" name="Line 18">
          <a:extLst>
            <a:ext uri="{FF2B5EF4-FFF2-40B4-BE49-F238E27FC236}">
              <a16:creationId xmlns:a16="http://schemas.microsoft.com/office/drawing/2014/main" id="{00000000-0008-0000-1100-000010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7" name="Line 19">
          <a:extLst>
            <a:ext uri="{FF2B5EF4-FFF2-40B4-BE49-F238E27FC236}">
              <a16:creationId xmlns:a16="http://schemas.microsoft.com/office/drawing/2014/main" id="{00000000-0008-0000-1100-000011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8" name="Line 20">
          <a:extLst>
            <a:ext uri="{FF2B5EF4-FFF2-40B4-BE49-F238E27FC236}">
              <a16:creationId xmlns:a16="http://schemas.microsoft.com/office/drawing/2014/main" id="{00000000-0008-0000-1100-000012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9" name="Line 21">
          <a:extLst>
            <a:ext uri="{FF2B5EF4-FFF2-40B4-BE49-F238E27FC236}">
              <a16:creationId xmlns:a16="http://schemas.microsoft.com/office/drawing/2014/main" id="{00000000-0008-0000-1100-000013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0" name="Line 22">
          <a:extLst>
            <a:ext uri="{FF2B5EF4-FFF2-40B4-BE49-F238E27FC236}">
              <a16:creationId xmlns:a16="http://schemas.microsoft.com/office/drawing/2014/main" id="{00000000-0008-0000-1100-000014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1" name="Line 23">
          <a:extLst>
            <a:ext uri="{FF2B5EF4-FFF2-40B4-BE49-F238E27FC236}">
              <a16:creationId xmlns:a16="http://schemas.microsoft.com/office/drawing/2014/main" id="{00000000-0008-0000-1100-000015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2" name="Line 24">
          <a:extLst>
            <a:ext uri="{FF2B5EF4-FFF2-40B4-BE49-F238E27FC236}">
              <a16:creationId xmlns:a16="http://schemas.microsoft.com/office/drawing/2014/main" id="{00000000-0008-0000-1100-000016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3" name="Line 25">
          <a:extLst>
            <a:ext uri="{FF2B5EF4-FFF2-40B4-BE49-F238E27FC236}">
              <a16:creationId xmlns:a16="http://schemas.microsoft.com/office/drawing/2014/main" id="{00000000-0008-0000-1100-000017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4" name="Line 26">
          <a:extLst>
            <a:ext uri="{FF2B5EF4-FFF2-40B4-BE49-F238E27FC236}">
              <a16:creationId xmlns:a16="http://schemas.microsoft.com/office/drawing/2014/main" id="{00000000-0008-0000-1100-000018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5" name="Line 27">
          <a:extLst>
            <a:ext uri="{FF2B5EF4-FFF2-40B4-BE49-F238E27FC236}">
              <a16:creationId xmlns:a16="http://schemas.microsoft.com/office/drawing/2014/main" id="{00000000-0008-0000-1100-000019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6" name="Line 28">
          <a:extLst>
            <a:ext uri="{FF2B5EF4-FFF2-40B4-BE49-F238E27FC236}">
              <a16:creationId xmlns:a16="http://schemas.microsoft.com/office/drawing/2014/main" id="{00000000-0008-0000-1100-00001A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7" name="Line 29">
          <a:extLst>
            <a:ext uri="{FF2B5EF4-FFF2-40B4-BE49-F238E27FC236}">
              <a16:creationId xmlns:a16="http://schemas.microsoft.com/office/drawing/2014/main" id="{00000000-0008-0000-1100-00001B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8" name="Line 30">
          <a:extLst>
            <a:ext uri="{FF2B5EF4-FFF2-40B4-BE49-F238E27FC236}">
              <a16:creationId xmlns:a16="http://schemas.microsoft.com/office/drawing/2014/main" id="{00000000-0008-0000-1100-00001C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9" name="Line 31">
          <a:extLst>
            <a:ext uri="{FF2B5EF4-FFF2-40B4-BE49-F238E27FC236}">
              <a16:creationId xmlns:a16="http://schemas.microsoft.com/office/drawing/2014/main" id="{00000000-0008-0000-1100-00001D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8</xdr:col>
      <xdr:colOff>0</xdr:colOff>
      <xdr:row>31</xdr:row>
      <xdr:rowOff>0</xdr:rowOff>
    </xdr:from>
    <xdr:to>
      <xdr:col>8</xdr:col>
      <xdr:colOff>0</xdr:colOff>
      <xdr:row>31</xdr:row>
      <xdr:rowOff>0</xdr:rowOff>
    </xdr:to>
    <xdr:sp macro="" textlink="">
      <xdr:nvSpPr>
        <xdr:cNvPr id="2" name="Line 1">
          <a:extLst>
            <a:ext uri="{FF2B5EF4-FFF2-40B4-BE49-F238E27FC236}">
              <a16:creationId xmlns:a16="http://schemas.microsoft.com/office/drawing/2014/main" id="{00000000-0008-0000-1200-000002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3" name="Line 3">
          <a:extLst>
            <a:ext uri="{FF2B5EF4-FFF2-40B4-BE49-F238E27FC236}">
              <a16:creationId xmlns:a16="http://schemas.microsoft.com/office/drawing/2014/main" id="{00000000-0008-0000-1200-000003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4" name="Line 4">
          <a:extLst>
            <a:ext uri="{FF2B5EF4-FFF2-40B4-BE49-F238E27FC236}">
              <a16:creationId xmlns:a16="http://schemas.microsoft.com/office/drawing/2014/main" id="{00000000-0008-0000-1200-000004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5" name="Line 5">
          <a:extLst>
            <a:ext uri="{FF2B5EF4-FFF2-40B4-BE49-F238E27FC236}">
              <a16:creationId xmlns:a16="http://schemas.microsoft.com/office/drawing/2014/main" id="{00000000-0008-0000-1200-000005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6" name="Line 8">
          <a:extLst>
            <a:ext uri="{FF2B5EF4-FFF2-40B4-BE49-F238E27FC236}">
              <a16:creationId xmlns:a16="http://schemas.microsoft.com/office/drawing/2014/main" id="{00000000-0008-0000-1200-000006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7" name="Line 9">
          <a:extLst>
            <a:ext uri="{FF2B5EF4-FFF2-40B4-BE49-F238E27FC236}">
              <a16:creationId xmlns:a16="http://schemas.microsoft.com/office/drawing/2014/main" id="{00000000-0008-0000-1200-000007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8" name="Line 10">
          <a:extLst>
            <a:ext uri="{FF2B5EF4-FFF2-40B4-BE49-F238E27FC236}">
              <a16:creationId xmlns:a16="http://schemas.microsoft.com/office/drawing/2014/main" id="{00000000-0008-0000-1200-000008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9" name="Line 11">
          <a:extLst>
            <a:ext uri="{FF2B5EF4-FFF2-40B4-BE49-F238E27FC236}">
              <a16:creationId xmlns:a16="http://schemas.microsoft.com/office/drawing/2014/main" id="{00000000-0008-0000-1200-000009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0" name="Line 12">
          <a:extLst>
            <a:ext uri="{FF2B5EF4-FFF2-40B4-BE49-F238E27FC236}">
              <a16:creationId xmlns:a16="http://schemas.microsoft.com/office/drawing/2014/main" id="{00000000-0008-0000-1200-00000A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1" name="Line 13">
          <a:extLst>
            <a:ext uri="{FF2B5EF4-FFF2-40B4-BE49-F238E27FC236}">
              <a16:creationId xmlns:a16="http://schemas.microsoft.com/office/drawing/2014/main" id="{00000000-0008-0000-1200-00000B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2" name="Line 14">
          <a:extLst>
            <a:ext uri="{FF2B5EF4-FFF2-40B4-BE49-F238E27FC236}">
              <a16:creationId xmlns:a16="http://schemas.microsoft.com/office/drawing/2014/main" id="{00000000-0008-0000-1200-00000C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3" name="Line 15">
          <a:extLst>
            <a:ext uri="{FF2B5EF4-FFF2-40B4-BE49-F238E27FC236}">
              <a16:creationId xmlns:a16="http://schemas.microsoft.com/office/drawing/2014/main" id="{00000000-0008-0000-1200-00000D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 name="Line 16">
          <a:extLst>
            <a:ext uri="{FF2B5EF4-FFF2-40B4-BE49-F238E27FC236}">
              <a16:creationId xmlns:a16="http://schemas.microsoft.com/office/drawing/2014/main" id="{00000000-0008-0000-1200-00000E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5" name="Line 17">
          <a:extLst>
            <a:ext uri="{FF2B5EF4-FFF2-40B4-BE49-F238E27FC236}">
              <a16:creationId xmlns:a16="http://schemas.microsoft.com/office/drawing/2014/main" id="{00000000-0008-0000-1200-00000F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6" name="Line 18">
          <a:extLst>
            <a:ext uri="{FF2B5EF4-FFF2-40B4-BE49-F238E27FC236}">
              <a16:creationId xmlns:a16="http://schemas.microsoft.com/office/drawing/2014/main" id="{00000000-0008-0000-1200-000010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7" name="Line 19">
          <a:extLst>
            <a:ext uri="{FF2B5EF4-FFF2-40B4-BE49-F238E27FC236}">
              <a16:creationId xmlns:a16="http://schemas.microsoft.com/office/drawing/2014/main" id="{00000000-0008-0000-1200-000011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8" name="Line 20">
          <a:extLst>
            <a:ext uri="{FF2B5EF4-FFF2-40B4-BE49-F238E27FC236}">
              <a16:creationId xmlns:a16="http://schemas.microsoft.com/office/drawing/2014/main" id="{00000000-0008-0000-1200-000012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9" name="Line 21">
          <a:extLst>
            <a:ext uri="{FF2B5EF4-FFF2-40B4-BE49-F238E27FC236}">
              <a16:creationId xmlns:a16="http://schemas.microsoft.com/office/drawing/2014/main" id="{00000000-0008-0000-1200-000013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0" name="Line 22">
          <a:extLst>
            <a:ext uri="{FF2B5EF4-FFF2-40B4-BE49-F238E27FC236}">
              <a16:creationId xmlns:a16="http://schemas.microsoft.com/office/drawing/2014/main" id="{00000000-0008-0000-1200-000014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1" name="Line 23">
          <a:extLst>
            <a:ext uri="{FF2B5EF4-FFF2-40B4-BE49-F238E27FC236}">
              <a16:creationId xmlns:a16="http://schemas.microsoft.com/office/drawing/2014/main" id="{00000000-0008-0000-1200-000015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2" name="Line 24">
          <a:extLst>
            <a:ext uri="{FF2B5EF4-FFF2-40B4-BE49-F238E27FC236}">
              <a16:creationId xmlns:a16="http://schemas.microsoft.com/office/drawing/2014/main" id="{00000000-0008-0000-1200-000016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3" name="Line 25">
          <a:extLst>
            <a:ext uri="{FF2B5EF4-FFF2-40B4-BE49-F238E27FC236}">
              <a16:creationId xmlns:a16="http://schemas.microsoft.com/office/drawing/2014/main" id="{00000000-0008-0000-1200-000017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4" name="Line 26">
          <a:extLst>
            <a:ext uri="{FF2B5EF4-FFF2-40B4-BE49-F238E27FC236}">
              <a16:creationId xmlns:a16="http://schemas.microsoft.com/office/drawing/2014/main" id="{00000000-0008-0000-1200-000018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5" name="Line 27">
          <a:extLst>
            <a:ext uri="{FF2B5EF4-FFF2-40B4-BE49-F238E27FC236}">
              <a16:creationId xmlns:a16="http://schemas.microsoft.com/office/drawing/2014/main" id="{00000000-0008-0000-1200-000019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6" name="Line 28">
          <a:extLst>
            <a:ext uri="{FF2B5EF4-FFF2-40B4-BE49-F238E27FC236}">
              <a16:creationId xmlns:a16="http://schemas.microsoft.com/office/drawing/2014/main" id="{00000000-0008-0000-1200-00001A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7" name="Line 29">
          <a:extLst>
            <a:ext uri="{FF2B5EF4-FFF2-40B4-BE49-F238E27FC236}">
              <a16:creationId xmlns:a16="http://schemas.microsoft.com/office/drawing/2014/main" id="{00000000-0008-0000-1200-00001B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8" name="Line 30">
          <a:extLst>
            <a:ext uri="{FF2B5EF4-FFF2-40B4-BE49-F238E27FC236}">
              <a16:creationId xmlns:a16="http://schemas.microsoft.com/office/drawing/2014/main" id="{00000000-0008-0000-1200-00001C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9" name="Line 31">
          <a:extLst>
            <a:ext uri="{FF2B5EF4-FFF2-40B4-BE49-F238E27FC236}">
              <a16:creationId xmlns:a16="http://schemas.microsoft.com/office/drawing/2014/main" id="{00000000-0008-0000-1200-00001D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8</xdr:col>
      <xdr:colOff>0</xdr:colOff>
      <xdr:row>31</xdr:row>
      <xdr:rowOff>0</xdr:rowOff>
    </xdr:from>
    <xdr:to>
      <xdr:col>8</xdr:col>
      <xdr:colOff>0</xdr:colOff>
      <xdr:row>31</xdr:row>
      <xdr:rowOff>0</xdr:rowOff>
    </xdr:to>
    <xdr:sp macro="" textlink="">
      <xdr:nvSpPr>
        <xdr:cNvPr id="2" name="Line 1">
          <a:extLst>
            <a:ext uri="{FF2B5EF4-FFF2-40B4-BE49-F238E27FC236}">
              <a16:creationId xmlns:a16="http://schemas.microsoft.com/office/drawing/2014/main" id="{00000000-0008-0000-1300-000002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3" name="Line 3">
          <a:extLst>
            <a:ext uri="{FF2B5EF4-FFF2-40B4-BE49-F238E27FC236}">
              <a16:creationId xmlns:a16="http://schemas.microsoft.com/office/drawing/2014/main" id="{00000000-0008-0000-1300-000003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4" name="Line 4">
          <a:extLst>
            <a:ext uri="{FF2B5EF4-FFF2-40B4-BE49-F238E27FC236}">
              <a16:creationId xmlns:a16="http://schemas.microsoft.com/office/drawing/2014/main" id="{00000000-0008-0000-1300-000004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5" name="Line 5">
          <a:extLst>
            <a:ext uri="{FF2B5EF4-FFF2-40B4-BE49-F238E27FC236}">
              <a16:creationId xmlns:a16="http://schemas.microsoft.com/office/drawing/2014/main" id="{00000000-0008-0000-1300-000005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6" name="Line 8">
          <a:extLst>
            <a:ext uri="{FF2B5EF4-FFF2-40B4-BE49-F238E27FC236}">
              <a16:creationId xmlns:a16="http://schemas.microsoft.com/office/drawing/2014/main" id="{00000000-0008-0000-1300-000006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7" name="Line 9">
          <a:extLst>
            <a:ext uri="{FF2B5EF4-FFF2-40B4-BE49-F238E27FC236}">
              <a16:creationId xmlns:a16="http://schemas.microsoft.com/office/drawing/2014/main" id="{00000000-0008-0000-1300-000007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8" name="Line 10">
          <a:extLst>
            <a:ext uri="{FF2B5EF4-FFF2-40B4-BE49-F238E27FC236}">
              <a16:creationId xmlns:a16="http://schemas.microsoft.com/office/drawing/2014/main" id="{00000000-0008-0000-1300-000008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9" name="Line 11">
          <a:extLst>
            <a:ext uri="{FF2B5EF4-FFF2-40B4-BE49-F238E27FC236}">
              <a16:creationId xmlns:a16="http://schemas.microsoft.com/office/drawing/2014/main" id="{00000000-0008-0000-1300-000009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0" name="Line 12">
          <a:extLst>
            <a:ext uri="{FF2B5EF4-FFF2-40B4-BE49-F238E27FC236}">
              <a16:creationId xmlns:a16="http://schemas.microsoft.com/office/drawing/2014/main" id="{00000000-0008-0000-1300-00000A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1" name="Line 13">
          <a:extLst>
            <a:ext uri="{FF2B5EF4-FFF2-40B4-BE49-F238E27FC236}">
              <a16:creationId xmlns:a16="http://schemas.microsoft.com/office/drawing/2014/main" id="{00000000-0008-0000-1300-00000B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2" name="Line 14">
          <a:extLst>
            <a:ext uri="{FF2B5EF4-FFF2-40B4-BE49-F238E27FC236}">
              <a16:creationId xmlns:a16="http://schemas.microsoft.com/office/drawing/2014/main" id="{00000000-0008-0000-1300-00000C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3" name="Line 15">
          <a:extLst>
            <a:ext uri="{FF2B5EF4-FFF2-40B4-BE49-F238E27FC236}">
              <a16:creationId xmlns:a16="http://schemas.microsoft.com/office/drawing/2014/main" id="{00000000-0008-0000-1300-00000D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 name="Line 16">
          <a:extLst>
            <a:ext uri="{FF2B5EF4-FFF2-40B4-BE49-F238E27FC236}">
              <a16:creationId xmlns:a16="http://schemas.microsoft.com/office/drawing/2014/main" id="{00000000-0008-0000-1300-00000E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5" name="Line 17">
          <a:extLst>
            <a:ext uri="{FF2B5EF4-FFF2-40B4-BE49-F238E27FC236}">
              <a16:creationId xmlns:a16="http://schemas.microsoft.com/office/drawing/2014/main" id="{00000000-0008-0000-1300-00000F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6" name="Line 18">
          <a:extLst>
            <a:ext uri="{FF2B5EF4-FFF2-40B4-BE49-F238E27FC236}">
              <a16:creationId xmlns:a16="http://schemas.microsoft.com/office/drawing/2014/main" id="{00000000-0008-0000-1300-000010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7" name="Line 19">
          <a:extLst>
            <a:ext uri="{FF2B5EF4-FFF2-40B4-BE49-F238E27FC236}">
              <a16:creationId xmlns:a16="http://schemas.microsoft.com/office/drawing/2014/main" id="{00000000-0008-0000-1300-000011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8" name="Line 20">
          <a:extLst>
            <a:ext uri="{FF2B5EF4-FFF2-40B4-BE49-F238E27FC236}">
              <a16:creationId xmlns:a16="http://schemas.microsoft.com/office/drawing/2014/main" id="{00000000-0008-0000-1300-000012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9" name="Line 21">
          <a:extLst>
            <a:ext uri="{FF2B5EF4-FFF2-40B4-BE49-F238E27FC236}">
              <a16:creationId xmlns:a16="http://schemas.microsoft.com/office/drawing/2014/main" id="{00000000-0008-0000-1300-000013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0" name="Line 22">
          <a:extLst>
            <a:ext uri="{FF2B5EF4-FFF2-40B4-BE49-F238E27FC236}">
              <a16:creationId xmlns:a16="http://schemas.microsoft.com/office/drawing/2014/main" id="{00000000-0008-0000-1300-000014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1" name="Line 23">
          <a:extLst>
            <a:ext uri="{FF2B5EF4-FFF2-40B4-BE49-F238E27FC236}">
              <a16:creationId xmlns:a16="http://schemas.microsoft.com/office/drawing/2014/main" id="{00000000-0008-0000-1300-000015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2" name="Line 24">
          <a:extLst>
            <a:ext uri="{FF2B5EF4-FFF2-40B4-BE49-F238E27FC236}">
              <a16:creationId xmlns:a16="http://schemas.microsoft.com/office/drawing/2014/main" id="{00000000-0008-0000-1300-000016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3" name="Line 25">
          <a:extLst>
            <a:ext uri="{FF2B5EF4-FFF2-40B4-BE49-F238E27FC236}">
              <a16:creationId xmlns:a16="http://schemas.microsoft.com/office/drawing/2014/main" id="{00000000-0008-0000-1300-000017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4" name="Line 26">
          <a:extLst>
            <a:ext uri="{FF2B5EF4-FFF2-40B4-BE49-F238E27FC236}">
              <a16:creationId xmlns:a16="http://schemas.microsoft.com/office/drawing/2014/main" id="{00000000-0008-0000-1300-000018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5" name="Line 27">
          <a:extLst>
            <a:ext uri="{FF2B5EF4-FFF2-40B4-BE49-F238E27FC236}">
              <a16:creationId xmlns:a16="http://schemas.microsoft.com/office/drawing/2014/main" id="{00000000-0008-0000-1300-000019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6" name="Line 28">
          <a:extLst>
            <a:ext uri="{FF2B5EF4-FFF2-40B4-BE49-F238E27FC236}">
              <a16:creationId xmlns:a16="http://schemas.microsoft.com/office/drawing/2014/main" id="{00000000-0008-0000-1300-00001A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7" name="Line 29">
          <a:extLst>
            <a:ext uri="{FF2B5EF4-FFF2-40B4-BE49-F238E27FC236}">
              <a16:creationId xmlns:a16="http://schemas.microsoft.com/office/drawing/2014/main" id="{00000000-0008-0000-1300-00001B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8" name="Line 30">
          <a:extLst>
            <a:ext uri="{FF2B5EF4-FFF2-40B4-BE49-F238E27FC236}">
              <a16:creationId xmlns:a16="http://schemas.microsoft.com/office/drawing/2014/main" id="{00000000-0008-0000-1300-00001C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9" name="Line 31">
          <a:extLst>
            <a:ext uri="{FF2B5EF4-FFF2-40B4-BE49-F238E27FC236}">
              <a16:creationId xmlns:a16="http://schemas.microsoft.com/office/drawing/2014/main" id="{00000000-0008-0000-1300-00001D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8</xdr:col>
      <xdr:colOff>0</xdr:colOff>
      <xdr:row>31</xdr:row>
      <xdr:rowOff>0</xdr:rowOff>
    </xdr:from>
    <xdr:to>
      <xdr:col>8</xdr:col>
      <xdr:colOff>0</xdr:colOff>
      <xdr:row>31</xdr:row>
      <xdr:rowOff>0</xdr:rowOff>
    </xdr:to>
    <xdr:sp macro="" textlink="">
      <xdr:nvSpPr>
        <xdr:cNvPr id="2" name="Line 1">
          <a:extLst>
            <a:ext uri="{FF2B5EF4-FFF2-40B4-BE49-F238E27FC236}">
              <a16:creationId xmlns:a16="http://schemas.microsoft.com/office/drawing/2014/main" id="{00000000-0008-0000-1400-000002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3" name="Line 3">
          <a:extLst>
            <a:ext uri="{FF2B5EF4-FFF2-40B4-BE49-F238E27FC236}">
              <a16:creationId xmlns:a16="http://schemas.microsoft.com/office/drawing/2014/main" id="{00000000-0008-0000-1400-000003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4" name="Line 4">
          <a:extLst>
            <a:ext uri="{FF2B5EF4-FFF2-40B4-BE49-F238E27FC236}">
              <a16:creationId xmlns:a16="http://schemas.microsoft.com/office/drawing/2014/main" id="{00000000-0008-0000-1400-000004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5" name="Line 5">
          <a:extLst>
            <a:ext uri="{FF2B5EF4-FFF2-40B4-BE49-F238E27FC236}">
              <a16:creationId xmlns:a16="http://schemas.microsoft.com/office/drawing/2014/main" id="{00000000-0008-0000-1400-000005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6" name="Line 8">
          <a:extLst>
            <a:ext uri="{FF2B5EF4-FFF2-40B4-BE49-F238E27FC236}">
              <a16:creationId xmlns:a16="http://schemas.microsoft.com/office/drawing/2014/main" id="{00000000-0008-0000-1400-000006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7" name="Line 9">
          <a:extLst>
            <a:ext uri="{FF2B5EF4-FFF2-40B4-BE49-F238E27FC236}">
              <a16:creationId xmlns:a16="http://schemas.microsoft.com/office/drawing/2014/main" id="{00000000-0008-0000-1400-000007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8" name="Line 10">
          <a:extLst>
            <a:ext uri="{FF2B5EF4-FFF2-40B4-BE49-F238E27FC236}">
              <a16:creationId xmlns:a16="http://schemas.microsoft.com/office/drawing/2014/main" id="{00000000-0008-0000-1400-000008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9" name="Line 11">
          <a:extLst>
            <a:ext uri="{FF2B5EF4-FFF2-40B4-BE49-F238E27FC236}">
              <a16:creationId xmlns:a16="http://schemas.microsoft.com/office/drawing/2014/main" id="{00000000-0008-0000-1400-000009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0" name="Line 12">
          <a:extLst>
            <a:ext uri="{FF2B5EF4-FFF2-40B4-BE49-F238E27FC236}">
              <a16:creationId xmlns:a16="http://schemas.microsoft.com/office/drawing/2014/main" id="{00000000-0008-0000-1400-00000A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1" name="Line 13">
          <a:extLst>
            <a:ext uri="{FF2B5EF4-FFF2-40B4-BE49-F238E27FC236}">
              <a16:creationId xmlns:a16="http://schemas.microsoft.com/office/drawing/2014/main" id="{00000000-0008-0000-1400-00000B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2" name="Line 14">
          <a:extLst>
            <a:ext uri="{FF2B5EF4-FFF2-40B4-BE49-F238E27FC236}">
              <a16:creationId xmlns:a16="http://schemas.microsoft.com/office/drawing/2014/main" id="{00000000-0008-0000-1400-00000C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3" name="Line 15">
          <a:extLst>
            <a:ext uri="{FF2B5EF4-FFF2-40B4-BE49-F238E27FC236}">
              <a16:creationId xmlns:a16="http://schemas.microsoft.com/office/drawing/2014/main" id="{00000000-0008-0000-1400-00000D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4" name="Line 16">
          <a:extLst>
            <a:ext uri="{FF2B5EF4-FFF2-40B4-BE49-F238E27FC236}">
              <a16:creationId xmlns:a16="http://schemas.microsoft.com/office/drawing/2014/main" id="{00000000-0008-0000-1400-00000E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5" name="Line 17">
          <a:extLst>
            <a:ext uri="{FF2B5EF4-FFF2-40B4-BE49-F238E27FC236}">
              <a16:creationId xmlns:a16="http://schemas.microsoft.com/office/drawing/2014/main" id="{00000000-0008-0000-1400-00000F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6" name="Line 18">
          <a:extLst>
            <a:ext uri="{FF2B5EF4-FFF2-40B4-BE49-F238E27FC236}">
              <a16:creationId xmlns:a16="http://schemas.microsoft.com/office/drawing/2014/main" id="{00000000-0008-0000-1400-000010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7" name="Line 19">
          <a:extLst>
            <a:ext uri="{FF2B5EF4-FFF2-40B4-BE49-F238E27FC236}">
              <a16:creationId xmlns:a16="http://schemas.microsoft.com/office/drawing/2014/main" id="{00000000-0008-0000-1400-000011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8" name="Line 20">
          <a:extLst>
            <a:ext uri="{FF2B5EF4-FFF2-40B4-BE49-F238E27FC236}">
              <a16:creationId xmlns:a16="http://schemas.microsoft.com/office/drawing/2014/main" id="{00000000-0008-0000-1400-000012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19" name="Line 21">
          <a:extLst>
            <a:ext uri="{FF2B5EF4-FFF2-40B4-BE49-F238E27FC236}">
              <a16:creationId xmlns:a16="http://schemas.microsoft.com/office/drawing/2014/main" id="{00000000-0008-0000-1400-000013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0" name="Line 22">
          <a:extLst>
            <a:ext uri="{FF2B5EF4-FFF2-40B4-BE49-F238E27FC236}">
              <a16:creationId xmlns:a16="http://schemas.microsoft.com/office/drawing/2014/main" id="{00000000-0008-0000-1400-000014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1" name="Line 23">
          <a:extLst>
            <a:ext uri="{FF2B5EF4-FFF2-40B4-BE49-F238E27FC236}">
              <a16:creationId xmlns:a16="http://schemas.microsoft.com/office/drawing/2014/main" id="{00000000-0008-0000-1400-000015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2" name="Line 24">
          <a:extLst>
            <a:ext uri="{FF2B5EF4-FFF2-40B4-BE49-F238E27FC236}">
              <a16:creationId xmlns:a16="http://schemas.microsoft.com/office/drawing/2014/main" id="{00000000-0008-0000-1400-000016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3" name="Line 25">
          <a:extLst>
            <a:ext uri="{FF2B5EF4-FFF2-40B4-BE49-F238E27FC236}">
              <a16:creationId xmlns:a16="http://schemas.microsoft.com/office/drawing/2014/main" id="{00000000-0008-0000-1400-000017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4" name="Line 26">
          <a:extLst>
            <a:ext uri="{FF2B5EF4-FFF2-40B4-BE49-F238E27FC236}">
              <a16:creationId xmlns:a16="http://schemas.microsoft.com/office/drawing/2014/main" id="{00000000-0008-0000-1400-000018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5" name="Line 27">
          <a:extLst>
            <a:ext uri="{FF2B5EF4-FFF2-40B4-BE49-F238E27FC236}">
              <a16:creationId xmlns:a16="http://schemas.microsoft.com/office/drawing/2014/main" id="{00000000-0008-0000-1400-000019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6" name="Line 28">
          <a:extLst>
            <a:ext uri="{FF2B5EF4-FFF2-40B4-BE49-F238E27FC236}">
              <a16:creationId xmlns:a16="http://schemas.microsoft.com/office/drawing/2014/main" id="{00000000-0008-0000-1400-00001A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7" name="Line 29">
          <a:extLst>
            <a:ext uri="{FF2B5EF4-FFF2-40B4-BE49-F238E27FC236}">
              <a16:creationId xmlns:a16="http://schemas.microsoft.com/office/drawing/2014/main" id="{00000000-0008-0000-1400-00001B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8" name="Line 30">
          <a:extLst>
            <a:ext uri="{FF2B5EF4-FFF2-40B4-BE49-F238E27FC236}">
              <a16:creationId xmlns:a16="http://schemas.microsoft.com/office/drawing/2014/main" id="{00000000-0008-0000-1400-00001C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31</xdr:row>
      <xdr:rowOff>0</xdr:rowOff>
    </xdr:from>
    <xdr:to>
      <xdr:col>8</xdr:col>
      <xdr:colOff>0</xdr:colOff>
      <xdr:row>31</xdr:row>
      <xdr:rowOff>0</xdr:rowOff>
    </xdr:to>
    <xdr:sp macro="" textlink="">
      <xdr:nvSpPr>
        <xdr:cNvPr id="29" name="Line 31">
          <a:extLst>
            <a:ext uri="{FF2B5EF4-FFF2-40B4-BE49-F238E27FC236}">
              <a16:creationId xmlns:a16="http://schemas.microsoft.com/office/drawing/2014/main" id="{00000000-0008-0000-1400-00001D000000}"/>
            </a:ext>
          </a:extLst>
        </xdr:cNvPr>
        <xdr:cNvSpPr>
          <a:spLocks noChangeShapeType="1"/>
        </xdr:cNvSpPr>
      </xdr:nvSpPr>
      <xdr:spPr bwMode="auto">
        <a:xfrm>
          <a:off x="5935980" y="9296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テーブル2" displayName="テーブル2" ref="A6:F25" totalsRowCount="1" headerRowDxfId="513" dataDxfId="512" totalsRowDxfId="511" headerRowCellStyle="標準 2" dataCellStyle="標準 2">
  <autoFilter ref="A6:F24" xr:uid="{00000000-0009-0000-0100-000002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000-000001000000}" name="年月" dataDxfId="510" totalsRowDxfId="509" dataCellStyle="標準 2"/>
    <tableColumn id="6" xr3:uid="{00000000-0010-0000-0000-000006000000}" name="総支給額_x000a_(円)_x000a_(A)" dataDxfId="508" totalsRowDxfId="507"/>
    <tableColumn id="8" xr3:uid="{00000000-0010-0000-0000-000008000000}" name="時間単価_x000a_(円)_x000a_(B) " totalsRowFunction="custom" dataDxfId="506" totalsRowDxfId="505" dataCellStyle="標準 2">
      <calculatedColumnFormula>LOOKUP(MIN(テーブル2[総支給額
(円)
(A)]),人件費単価一覧表[円以上],人件費単価一覧表[単位：円])</calculatedColumnFormula>
      <totalsRowFormula>LOOKUP(MIN(テーブル2[総支給額
(円)
(A)]),$H$30:$H$55,$K$30:$K$55)</totalsRowFormula>
    </tableColumn>
    <tableColumn id="9" xr3:uid="{00000000-0010-0000-0000-000009000000}" name="従事時間_x000a_(時間)_x000a_(C) " totalsRowFunction="sum" dataDxfId="504" totalsRowDxfId="503" dataCellStyle="標準 2">
      <calculatedColumnFormula>MIN(作業日報兼直接人件費個別明細表1[[#Totals],[列6]]*24,150)</calculatedColumnFormula>
    </tableColumn>
    <tableColumn id="10" xr3:uid="{00000000-0010-0000-0000-00000A000000}" name="算定額_x000a_(D)=(B)X(C)" totalsRowFunction="sum" dataDxfId="502" totalsRowDxfId="501" dataCellStyle="標準 2">
      <calculatedColumnFormula>テーブル2[[#This Row],[時間単価
(円)
(B) ]]*テーブル2[[#This Row],[従事時間
(時間)
(C) ]]</calculatedColumnFormula>
    </tableColumn>
    <tableColumn id="11" xr3:uid="{00000000-0010-0000-0000-00000B000000}" name="助成対象経費_x000a_(円)_x000a_(A)を上限_x000a_とする" totalsRowFunction="sum" dataDxfId="500" totalsRowDxfId="499" dataCellStyle="標準 2">
      <calculatedColumnFormula>+IF(テーブル2[[#This Row],[総支給額
(円)
(A)]]="",0,MIN(テーブル2[[#This Row],[総支給額
(円)
(A)]],テーブル2[[#This Row],[算定額
(D)=(B)X(C)]]))</calculatedColumnFormula>
    </tableColumn>
  </tableColumns>
  <tableStyleInfo name="テーブル スタイル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人件費単価一覧表" displayName="人件費単価一覧表" ref="H29:K55" totalsRowShown="0" headerRowDxfId="498" headerRowBorderDxfId="497" tableBorderDxfId="496" totalsRowBorderDxfId="495" headerRowCellStyle="標準 2">
  <autoFilter ref="H29:K55" xr:uid="{00000000-0009-0000-0100-000003000000}"/>
  <tableColumns count="4">
    <tableColumn id="1" xr3:uid="{00000000-0010-0000-0100-000001000000}" name="円以上" dataDxfId="494" dataCellStyle="標準 2"/>
    <tableColumn id="2" xr3:uid="{00000000-0010-0000-0100-000002000000}" name="～" dataDxfId="493" dataCellStyle="標準 2"/>
    <tableColumn id="3" xr3:uid="{00000000-0010-0000-0100-000003000000}" name="円未満" dataDxfId="492" dataCellStyle="標準 2"/>
    <tableColumn id="4" xr3:uid="{00000000-0010-0000-0100-000004000000}" name="単位：円" dataDxfId="491"/>
  </tableColumns>
  <tableStyleInfo name="テーブル スタイル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02000000}" name="テーブル225" displayName="テーブル225" ref="A6:F17" totalsRowCount="1" headerRowDxfId="490" dataDxfId="489" totalsRowDxfId="488" headerRowCellStyle="標準 2" dataCellStyle="標準 2">
  <autoFilter ref="A6:F16" xr:uid="{00000000-0009-0000-0100-000018000000}"/>
  <tableColumns count="6">
    <tableColumn id="1" xr3:uid="{00000000-0010-0000-0200-000001000000}" name="年月" dataDxfId="487" totalsRowDxfId="486" dataCellStyle="標準 2"/>
    <tableColumn id="6" xr3:uid="{00000000-0010-0000-0200-000006000000}" name="総支給額_x000a_(円)_x000a_(A)" dataDxfId="485" totalsRowDxfId="484"/>
    <tableColumn id="8" xr3:uid="{00000000-0010-0000-0200-000008000000}" name="時間単価_x000a_(円)_x000a_(B) " totalsRowFunction="custom" dataDxfId="483" totalsRowDxfId="482" dataCellStyle="標準 2">
      <calculatedColumnFormula>LOOKUP(MIN(テーブル225[総支給額
(円)
(A)]),人件費単価一覧表26[円以上],人件費単価一覧表26[単位：円])</calculatedColumnFormula>
      <totalsRowFormula>LOOKUP(MIN(テーブル225[総支給額
(円)
(A)]),$H$28:$H$53,$K$28:$K$53)</totalsRowFormula>
    </tableColumn>
    <tableColumn id="9" xr3:uid="{00000000-0010-0000-0200-000009000000}" name="従事時間_x000a_(時間)_x000a_(C) " totalsRowFunction="sum" dataDxfId="481" totalsRowDxfId="480" dataCellStyle="標準 2"/>
    <tableColumn id="10" xr3:uid="{00000000-0010-0000-0200-00000A000000}" name="算定額_x000a_(D)=(B)X(C)" totalsRowFunction="sum" dataDxfId="479" totalsRowDxfId="478" dataCellStyle="標準 2">
      <calculatedColumnFormula>テーブル225[[#This Row],[時間単価
(円)
(B) ]]*テーブル225[[#This Row],[従事時間
(時間)
(C) ]]</calculatedColumnFormula>
    </tableColumn>
    <tableColumn id="11" xr3:uid="{00000000-0010-0000-0200-00000B000000}" name="助成対象経費_x000a_(円)_x000a_(A)を上限_x000a_とする" totalsRowFunction="sum" dataDxfId="477" totalsRowDxfId="476" dataCellStyle="標準 2">
      <calculatedColumnFormula>+IF(テーブル225[[#This Row],[総支給額
(円)
(A)]]="",0,MIN(テーブル225[[#This Row],[総支給額
(円)
(A)]],テーブル225[[#This Row],[算定額
(D)=(B)X(C)]]))</calculatedColumnFormula>
    </tableColumn>
  </tableColumns>
  <tableStyleInfo name="テーブル スタイル 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03000000}" name="人件費単価一覧表26" displayName="人件費単価一覧表26" ref="H27:K53" totalsRowShown="0" headerRowDxfId="475" dataDxfId="473" headerRowBorderDxfId="474" tableBorderDxfId="472" totalsRowBorderDxfId="471" headerRowCellStyle="標準 2">
  <autoFilter ref="H27:K53" xr:uid="{00000000-0009-0000-0100-000019000000}"/>
  <tableColumns count="4">
    <tableColumn id="1" xr3:uid="{00000000-0010-0000-0300-000001000000}" name="円以上" dataDxfId="470" dataCellStyle="標準 2"/>
    <tableColumn id="2" xr3:uid="{00000000-0010-0000-0300-000002000000}" name="～" dataDxfId="469" dataCellStyle="標準 2"/>
    <tableColumn id="3" xr3:uid="{00000000-0010-0000-0300-000003000000}" name="円未満" dataDxfId="468" dataCellStyle="標準 2"/>
    <tableColumn id="4" xr3:uid="{00000000-0010-0000-0300-000004000000}" name="単位：円" dataDxfId="467"/>
  </tableColumns>
  <tableStyleInfo name="テーブル スタイル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04000000}" name="作業日報兼直接人件費個別明細表127" displayName="作業日報兼直接人件費個別明細表127" ref="A8:H31" headerRowCount="0" totalsRowCount="1" headerRowDxfId="466" dataDxfId="464" totalsRowDxfId="463" headerRowBorderDxfId="465">
  <tableColumns count="8">
    <tableColumn id="1" xr3:uid="{00000000-0010-0000-0400-000001000000}" name="列1" totalsRowLabel="合計" headerRowDxfId="462" dataDxfId="461" totalsRowDxfId="7"/>
    <tableColumn id="8" xr3:uid="{00000000-0010-0000-0400-000008000000}" name="列8" headerRowDxfId="460" dataDxfId="459" totalsRowDxfId="6"/>
    <tableColumn id="2" xr3:uid="{00000000-0010-0000-0400-000002000000}" name="列2" headerRowDxfId="458" dataDxfId="457" totalsRowDxfId="5"/>
    <tableColumn id="3" xr3:uid="{00000000-0010-0000-0400-000003000000}" name="列3" headerRowDxfId="456" dataDxfId="455" totalsRowDxfId="4"/>
    <tableColumn id="4" xr3:uid="{00000000-0010-0000-0400-000004000000}" name="列4" headerRowDxfId="454" dataDxfId="453" totalsRowDxfId="3"/>
    <tableColumn id="5" xr3:uid="{00000000-0010-0000-0400-000005000000}" name="列5" headerRowDxfId="452" dataDxfId="451" totalsRowDxfId="2"/>
    <tableColumn id="6" xr3:uid="{00000000-0010-0000-0400-000006000000}" name="列6" totalsRowFunction="sum" headerRowDxfId="450" dataDxfId="449" totalsRowDxfId="1">
      <calculatedColumnFormula>IF(作業日報兼直接人件費個別明細表127[[#This Row],[列2]]="","",MIN(IF((作業日報兼直接人件費個別明細表127[[#This Row],[列4]]-作業日報兼直接人件費個別明細表127[[#This Row],[列2]]-作業日報兼直接人件費個別明細表127[[#This Row],[列5]])&gt;0,FLOOR((作業日報兼直接人件費個別明細表127[[#This Row],[列4]]-作業日報兼直接人件費個別明細表127[[#This Row],[列2]]-作業日報兼直接人件費個別明細表127[[#This Row],[列5]]),"0:30"),""),"8:00"))</calculatedColumnFormula>
    </tableColumn>
    <tableColumn id="7" xr3:uid="{00000000-0010-0000-0400-000007000000}" name="列7" headerRowDxfId="448" totalsRowDxfId="0"/>
  </tableColumns>
  <tableStyleInfo name="テーブル スタイル 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5000000}" name="作業日報兼直接人件費個別明細表1" displayName="作業日報兼直接人件費個別明細表1" ref="A8:H31" headerRowCount="0" totalsRowCount="1" headerRowDxfId="447" dataDxfId="445" totalsRowDxfId="444" headerRowBorderDxfId="446">
  <tableColumns count="8">
    <tableColumn id="1" xr3:uid="{00000000-0010-0000-0500-000001000000}" name="列1" totalsRowLabel="合計" headerRowDxfId="443" dataDxfId="442" totalsRowDxfId="441"/>
    <tableColumn id="8" xr3:uid="{00000000-0010-0000-0500-000008000000}" name="列8" headerRowDxfId="440" dataDxfId="439">
      <calculatedColumnFormula>IF(作業日報兼直接人件費個別明細表1[[#This Row],[列1]]="", "", TEXT(作業日報兼直接人件費個別明細表1[[#This Row],[列1]],"aaaa"))</calculatedColumnFormula>
    </tableColumn>
    <tableColumn id="2" xr3:uid="{00000000-0010-0000-0500-000002000000}" name="列2" headerRowDxfId="438" dataDxfId="437" totalsRowDxfId="436"/>
    <tableColumn id="3" xr3:uid="{00000000-0010-0000-0500-000003000000}" name="列3" headerRowDxfId="435" dataDxfId="434" totalsRowDxfId="433"/>
    <tableColumn id="4" xr3:uid="{00000000-0010-0000-0500-000004000000}" name="列4" headerRowDxfId="432" dataDxfId="431" totalsRowDxfId="430"/>
    <tableColumn id="5" xr3:uid="{00000000-0010-0000-0500-000005000000}" name="列5" headerRowDxfId="429" dataDxfId="428" totalsRowDxfId="427"/>
    <tableColumn id="6" xr3:uid="{00000000-0010-0000-0500-000006000000}" name="列6" totalsRowFunction="sum" headerRowDxfId="426" dataDxfId="425" totalsRowDxfId="424">
      <calculatedColumnFormula>IF(作業日報兼直接人件費個別明細表1[[#This Row],[列2]]="","",MIN(IF((作業日報兼直接人件費個別明細表1[[#This Row],[列4]]-作業日報兼直接人件費個別明細表1[[#This Row],[列2]]-作業日報兼直接人件費個別明細表1[[#This Row],[列5]])&gt;0,FLOOR((作業日報兼直接人件費個別明細表1[[#This Row],[列4]]-作業日報兼直接人件費個別明細表1[[#This Row],[列2]]-作業日報兼直接人件費個別明細表1[[#This Row],[列5]]),"0:30"),""),"8:00"))</calculatedColumnFormula>
    </tableColumn>
    <tableColumn id="7" xr3:uid="{00000000-0010-0000-0500-000007000000}" name="列7" headerRowDxfId="423" dataDxfId="422" totalsRowDxfId="421"/>
  </tableColumns>
  <tableStyleInfo name="テーブル スタイル 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作業日報兼直接人件費個別明細表2" displayName="作業日報兼直接人件費個別明細表2" ref="A8:H31" headerRowCount="0" totalsRowCount="1" headerRowDxfId="420" dataDxfId="418" totalsRowDxfId="417" headerRowBorderDxfId="419">
  <tableColumns count="8">
    <tableColumn id="1" xr3:uid="{00000000-0010-0000-0600-000001000000}" name="列1" totalsRowLabel="合計" headerRowDxfId="416" dataDxfId="415" totalsRowDxfId="414"/>
    <tableColumn id="9" xr3:uid="{00000000-0010-0000-0600-000009000000}" name="列8" headerRowDxfId="413" dataDxfId="412" totalsRowDxfId="411">
      <calculatedColumnFormula>IF(作業日報兼直接人件費個別明細表2[[#This Row],[列1]]="", "", TEXT(作業日報兼直接人件費個別明細表2[[#This Row],[列1]],"aaaa"))</calculatedColumnFormula>
    </tableColumn>
    <tableColumn id="2" xr3:uid="{00000000-0010-0000-0600-000002000000}" name="列2" headerRowDxfId="410" dataDxfId="409" totalsRowDxfId="408"/>
    <tableColumn id="3" xr3:uid="{00000000-0010-0000-0600-000003000000}" name="列3" headerRowDxfId="407" totalsRowDxfId="406"/>
    <tableColumn id="4" xr3:uid="{00000000-0010-0000-0600-000004000000}" name="列4" headerRowDxfId="405" dataDxfId="404" totalsRowDxfId="403"/>
    <tableColumn id="5" xr3:uid="{00000000-0010-0000-0600-000005000000}" name="列5" headerRowDxfId="402" dataDxfId="401" totalsRowDxfId="400"/>
    <tableColumn id="6" xr3:uid="{00000000-0010-0000-0600-000006000000}" name="列6" totalsRowFunction="sum" headerRowDxfId="399" dataDxfId="398" totalsRowDxfId="397">
      <calculatedColumnFormula>IF(作業日報兼直接人件費個別明細表2[[#This Row],[列2]]="","",MIN(IF((作業日報兼直接人件費個別明細表2[[#This Row],[列4]]-作業日報兼直接人件費個別明細表2[[#This Row],[列2]]-作業日報兼直接人件費個別明細表2[[#This Row],[列5]])&gt;0,FLOOR((作業日報兼直接人件費個別明細表2[[#This Row],[列4]]-作業日報兼直接人件費個別明細表2[[#This Row],[列2]]-作業日報兼直接人件費個別明細表2[[#This Row],[列5]]),"0:30"),""),"8:00"))</calculatedColumnFormula>
    </tableColumn>
    <tableColumn id="7" xr3:uid="{00000000-0010-0000-0600-000007000000}" name="列7" headerRowDxfId="396" dataDxfId="395" totalsRowDxfId="394"/>
  </tableColumns>
  <tableStyleInfo name="テーブル スタイル 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7000000}" name="作業日報兼直接人件費個別明細表3" displayName="作業日報兼直接人件費個別明細表3" ref="A8:H31" headerRowCount="0" totalsRowCount="1" headerRowDxfId="393" dataDxfId="391" totalsRowDxfId="390" headerRowBorderDxfId="392">
  <tableColumns count="8">
    <tableColumn id="1" xr3:uid="{00000000-0010-0000-0700-000001000000}" name="列1" totalsRowLabel="合計" headerRowDxfId="389" dataDxfId="388" totalsRowDxfId="387"/>
    <tableColumn id="8" xr3:uid="{00000000-0010-0000-0700-000008000000}" name="列8" headerRowDxfId="386" dataDxfId="385" totalsRowDxfId="384">
      <calculatedColumnFormula>IF(作業日報兼直接人件費個別明細表3[[#This Row],[列1]]="", "", TEXT(作業日報兼直接人件費個別明細表3[[#This Row],[列1]],"aaaa"))</calculatedColumnFormula>
    </tableColumn>
    <tableColumn id="2" xr3:uid="{00000000-0010-0000-0700-000002000000}" name="列2" headerRowDxfId="383" totalsRowDxfId="382"/>
    <tableColumn id="3" xr3:uid="{00000000-0010-0000-0700-000003000000}" name="列3" headerRowDxfId="381" totalsRowDxfId="380"/>
    <tableColumn id="4" xr3:uid="{00000000-0010-0000-0700-000004000000}" name="列4" headerRowDxfId="379" totalsRowDxfId="378"/>
    <tableColumn id="5" xr3:uid="{00000000-0010-0000-0700-000005000000}" name="列5" headerRowDxfId="377" totalsRowDxfId="376"/>
    <tableColumn id="6" xr3:uid="{00000000-0010-0000-0700-000006000000}" name="列6" totalsRowFunction="custom" headerRowDxfId="375" dataDxfId="374" totalsRowDxfId="373">
      <calculatedColumnFormula>IF(作業日報兼直接人件費個別明細表3[[#This Row],[列2]]="","",MIN(IF((作業日報兼直接人件費個別明細表3[[#This Row],[列4]]-作業日報兼直接人件費個別明細表3[[#This Row],[列2]]-作業日報兼直接人件費個別明細表3[[#This Row],[列5]])&gt;0,FLOOR((作業日報兼直接人件費個別明細表3[[#This Row],[列4]]-作業日報兼直接人件費個別明細表3[[#This Row],[列2]]-作業日報兼直接人件費個別明細表3[[#This Row],[列5]]),"0:30"),""),"8:00"))</calculatedColumnFormula>
      <totalsRowFormula>SUBTOTAL(109,作業日報兼直接人件費個別明細表3[列6])</totalsRowFormula>
    </tableColumn>
    <tableColumn id="7" xr3:uid="{00000000-0010-0000-0700-000007000000}" name="列7" headerRowDxfId="372" dataDxfId="371" totalsRowDxfId="370"/>
  </tableColumns>
  <tableStyleInfo name="テーブル スタイル 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8000000}" name="作業日報兼直接人件費個別明細表4" displayName="作業日報兼直接人件費個別明細表4" ref="A8:H31" headerRowCount="0" totalsRowCount="1" headerRowDxfId="369" dataDxfId="367" totalsRowDxfId="366" headerRowBorderDxfId="368">
  <tableColumns count="8">
    <tableColumn id="1" xr3:uid="{00000000-0010-0000-0800-000001000000}" name="列1" totalsRowLabel="合計" headerRowDxfId="365" dataDxfId="364" totalsRowDxfId="363"/>
    <tableColumn id="8" xr3:uid="{00000000-0010-0000-0800-000008000000}" name="列8" headerRowDxfId="362" dataDxfId="361" totalsRowDxfId="360">
      <calculatedColumnFormula>IF(作業日報兼直接人件費個別明細表4[[#This Row],[列1]]="", "", TEXT(作業日報兼直接人件費個別明細表4[[#This Row],[列1]],"aaaa"))</calculatedColumnFormula>
    </tableColumn>
    <tableColumn id="2" xr3:uid="{00000000-0010-0000-0800-000002000000}" name="列2" headerRowDxfId="359" totalsRowDxfId="358"/>
    <tableColumn id="3" xr3:uid="{00000000-0010-0000-0800-000003000000}" name="列3" headerRowDxfId="357" totalsRowDxfId="356"/>
    <tableColumn id="4" xr3:uid="{00000000-0010-0000-0800-000004000000}" name="列4" headerRowDxfId="355" totalsRowDxfId="354"/>
    <tableColumn id="5" xr3:uid="{00000000-0010-0000-0800-000005000000}" name="列5" headerRowDxfId="353" totalsRowDxfId="352"/>
    <tableColumn id="6" xr3:uid="{00000000-0010-0000-0800-000006000000}" name="列6" totalsRowFunction="custom" headerRowDxfId="351" dataDxfId="350" totalsRowDxfId="349">
      <calculatedColumnFormula>IF(作業日報兼直接人件費個別明細表4[[#This Row],[列2]]="","",MIN(IF((作業日報兼直接人件費個別明細表4[[#This Row],[列4]]-作業日報兼直接人件費個別明細表4[[#This Row],[列2]]-作業日報兼直接人件費個別明細表4[[#This Row],[列5]])&gt;0,FLOOR((作業日報兼直接人件費個別明細表4[[#This Row],[列4]]-作業日報兼直接人件費個別明細表4[[#This Row],[列2]]-作業日報兼直接人件費個別明細表4[[#This Row],[列5]]),"0:30"),""),"8:00"))</calculatedColumnFormula>
      <totalsRowFormula>SUBTOTAL(109,作業日報兼直接人件費個別明細表4[列6])</totalsRowFormula>
    </tableColumn>
    <tableColumn id="7" xr3:uid="{00000000-0010-0000-0800-000007000000}" name="列7" headerRowDxfId="348" dataDxfId="347" totalsRowDxfId="346"/>
  </tableColumns>
  <tableStyleInfo name="テーブル スタイル 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9000000}" name="作業日報兼直接人件費個別明細表5" displayName="作業日報兼直接人件費個別明細表5" ref="A8:H31" headerRowCount="0" totalsRowCount="1" headerRowDxfId="345" dataDxfId="343" totalsRowDxfId="342" headerRowBorderDxfId="344">
  <tableColumns count="8">
    <tableColumn id="1" xr3:uid="{00000000-0010-0000-0900-000001000000}" name="列1" totalsRowLabel="合計" headerRowDxfId="341" dataDxfId="340" totalsRowDxfId="339"/>
    <tableColumn id="8" xr3:uid="{00000000-0010-0000-0900-000008000000}" name="列8" headerRowDxfId="338" dataDxfId="337" totalsRowDxfId="336">
      <calculatedColumnFormula>IF(作業日報兼直接人件費個別明細表5[[#This Row],[列1]]="", "", TEXT(作業日報兼直接人件費個別明細表5[[#This Row],[列1]],"aaaa"))</calculatedColumnFormula>
    </tableColumn>
    <tableColumn id="2" xr3:uid="{00000000-0010-0000-0900-000002000000}" name="列2" headerRowDxfId="335" totalsRowDxfId="334"/>
    <tableColumn id="3" xr3:uid="{00000000-0010-0000-0900-000003000000}" name="列3" headerRowDxfId="333" totalsRowDxfId="332"/>
    <tableColumn id="4" xr3:uid="{00000000-0010-0000-0900-000004000000}" name="列4" headerRowDxfId="331" totalsRowDxfId="330"/>
    <tableColumn id="5" xr3:uid="{00000000-0010-0000-0900-000005000000}" name="列5" headerRowDxfId="329" totalsRowDxfId="328"/>
    <tableColumn id="6" xr3:uid="{00000000-0010-0000-0900-000006000000}" name="列6" totalsRowFunction="custom" headerRowDxfId="327" dataDxfId="326" totalsRowDxfId="325">
      <calculatedColumnFormula>IF(作業日報兼直接人件費個別明細表5[[#This Row],[列2]]="","",MIN(IF((作業日報兼直接人件費個別明細表5[[#This Row],[列4]]-作業日報兼直接人件費個別明細表5[[#This Row],[列2]]-作業日報兼直接人件費個別明細表5[[#This Row],[列5]])&gt;0,FLOOR((作業日報兼直接人件費個別明細表5[[#This Row],[列4]]-作業日報兼直接人件費個別明細表5[[#This Row],[列2]]-作業日報兼直接人件費個別明細表5[[#This Row],[列5]]),"0:30"),""),"8:00"))</calculatedColumnFormula>
      <totalsRowFormula>SUBTOTAL(109,作業日報兼直接人件費個別明細表5[列6])</totalsRowFormula>
    </tableColumn>
    <tableColumn id="7" xr3:uid="{00000000-0010-0000-0900-000007000000}" name="列7" headerRowDxfId="324" dataDxfId="323" totalsRowDxfId="322"/>
  </tableColumns>
  <tableStyleInfo name="テーブル スタイル 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A000000}" name="作業日報兼直接人件費個別明細表6" displayName="作業日報兼直接人件費個別明細表6" ref="A8:H31" headerRowCount="0" totalsRowCount="1" headerRowDxfId="321" dataDxfId="319" totalsRowDxfId="318" headerRowBorderDxfId="320">
  <tableColumns count="8">
    <tableColumn id="1" xr3:uid="{00000000-0010-0000-0A00-000001000000}" name="列1" totalsRowLabel="合計" headerRowDxfId="317" dataDxfId="316" totalsRowDxfId="315"/>
    <tableColumn id="8" xr3:uid="{00000000-0010-0000-0A00-000008000000}" name="列8" headerRowDxfId="314" dataDxfId="313" totalsRowDxfId="312">
      <calculatedColumnFormula>IF(作業日報兼直接人件費個別明細表6[[#This Row],[列1]]="", "", TEXT(作業日報兼直接人件費個別明細表6[[#This Row],[列1]],"aaaa"))</calculatedColumnFormula>
    </tableColumn>
    <tableColumn id="2" xr3:uid="{00000000-0010-0000-0A00-000002000000}" name="列2" headerRowDxfId="311" totalsRowDxfId="310"/>
    <tableColumn id="3" xr3:uid="{00000000-0010-0000-0A00-000003000000}" name="列3" headerRowDxfId="309" totalsRowDxfId="308"/>
    <tableColumn id="4" xr3:uid="{00000000-0010-0000-0A00-000004000000}" name="列4" headerRowDxfId="307" totalsRowDxfId="306"/>
    <tableColumn id="5" xr3:uid="{00000000-0010-0000-0A00-000005000000}" name="列5" headerRowDxfId="305" totalsRowDxfId="304"/>
    <tableColumn id="6" xr3:uid="{00000000-0010-0000-0A00-000006000000}" name="列6" totalsRowFunction="custom" headerRowDxfId="303" dataDxfId="302" totalsRowDxfId="301">
      <calculatedColumnFormula>IF(作業日報兼直接人件費個別明細表6[[#This Row],[列2]]="","",MIN(IF((作業日報兼直接人件費個別明細表6[[#This Row],[列4]]-作業日報兼直接人件費個別明細表6[[#This Row],[列2]]-作業日報兼直接人件費個別明細表6[[#This Row],[列5]])&gt;0,FLOOR((作業日報兼直接人件費個別明細表6[[#This Row],[列4]]-作業日報兼直接人件費個別明細表6[[#This Row],[列2]]-作業日報兼直接人件費個別明細表6[[#This Row],[列5]]),"0:30"),""),"8:00"))</calculatedColumnFormula>
      <totalsRowFormula>SUBTOTAL(109,作業日報兼直接人件費個別明細表6[列6])</totalsRowFormula>
    </tableColumn>
    <tableColumn id="7" xr3:uid="{00000000-0010-0000-0A00-000007000000}" name="列7" headerRowDxfId="300" dataDxfId="299" totalsRowDxfId="298"/>
  </tableColumns>
  <tableStyleInfo name="テーブル スタイル 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B000000}" name="作業日報兼直接人件費個別明細表7" displayName="作業日報兼直接人件費個別明細表7" ref="A8:H31" headerRowCount="0" totalsRowCount="1" headerRowDxfId="297" dataDxfId="295" totalsRowDxfId="294" headerRowBorderDxfId="296">
  <tableColumns count="8">
    <tableColumn id="1" xr3:uid="{00000000-0010-0000-0B00-000001000000}" name="列1" totalsRowLabel="合計" headerRowDxfId="293" dataDxfId="292" totalsRowDxfId="291"/>
    <tableColumn id="8" xr3:uid="{00000000-0010-0000-0B00-000008000000}" name="列8" headerRowDxfId="290" dataDxfId="289" totalsRowDxfId="288">
      <calculatedColumnFormula>IF(作業日報兼直接人件費個別明細表7[[#This Row],[列1]]="", "", TEXT(作業日報兼直接人件費個別明細表7[[#This Row],[列1]],"aaaa"))</calculatedColumnFormula>
    </tableColumn>
    <tableColumn id="2" xr3:uid="{00000000-0010-0000-0B00-000002000000}" name="列2" headerRowDxfId="287" totalsRowDxfId="286"/>
    <tableColumn id="3" xr3:uid="{00000000-0010-0000-0B00-000003000000}" name="列3" headerRowDxfId="285" totalsRowDxfId="284"/>
    <tableColumn id="4" xr3:uid="{00000000-0010-0000-0B00-000004000000}" name="列4" headerRowDxfId="283" totalsRowDxfId="282"/>
    <tableColumn id="5" xr3:uid="{00000000-0010-0000-0B00-000005000000}" name="列5" headerRowDxfId="281" totalsRowDxfId="280"/>
    <tableColumn id="6" xr3:uid="{00000000-0010-0000-0B00-000006000000}" name="列6" totalsRowFunction="custom" headerRowDxfId="279" dataDxfId="278" totalsRowDxfId="277">
      <calculatedColumnFormula>IF(作業日報兼直接人件費個別明細表7[[#This Row],[列2]]="","",MIN(IF((作業日報兼直接人件費個別明細表7[[#This Row],[列4]]-作業日報兼直接人件費個別明細表7[[#This Row],[列2]]-作業日報兼直接人件費個別明細表7[[#This Row],[列5]])&gt;0,FLOOR((作業日報兼直接人件費個別明細表7[[#This Row],[列4]]-作業日報兼直接人件費個別明細表7[[#This Row],[列2]]-作業日報兼直接人件費個別明細表7[[#This Row],[列5]]),"0:30"),""),"8:00"))</calculatedColumnFormula>
      <totalsRowFormula>SUBTOTAL(109,作業日報兼直接人件費個別明細表7[列6])</totalsRowFormula>
    </tableColumn>
    <tableColumn id="7" xr3:uid="{00000000-0010-0000-0B00-000007000000}" name="列7" headerRowDxfId="276" dataDxfId="275" totalsRowDxfId="274"/>
  </tableColumns>
  <tableStyleInfo name="テーブル スタイル 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C000000}" name="作業日報兼直接人件費個別明細表8" displayName="作業日報兼直接人件費個別明細表8" ref="A8:H31" headerRowCount="0" totalsRowCount="1" headerRowDxfId="273" dataDxfId="271" totalsRowDxfId="270" headerRowBorderDxfId="272">
  <tableColumns count="8">
    <tableColumn id="1" xr3:uid="{00000000-0010-0000-0C00-000001000000}" name="列1" totalsRowLabel="合計" headerRowDxfId="269" dataDxfId="268" totalsRowDxfId="267"/>
    <tableColumn id="8" xr3:uid="{00000000-0010-0000-0C00-000008000000}" name="列8" headerRowDxfId="266" dataDxfId="265" totalsRowDxfId="264">
      <calculatedColumnFormula>IF(作業日報兼直接人件費個別明細表8[[#This Row],[列1]]="", "", TEXT(作業日報兼直接人件費個別明細表8[[#This Row],[列1]],"aaaa"))</calculatedColumnFormula>
    </tableColumn>
    <tableColumn id="2" xr3:uid="{00000000-0010-0000-0C00-000002000000}" name="列2" headerRowDxfId="263" totalsRowDxfId="262"/>
    <tableColumn id="3" xr3:uid="{00000000-0010-0000-0C00-000003000000}" name="列3" headerRowDxfId="261" totalsRowDxfId="260"/>
    <tableColumn id="4" xr3:uid="{00000000-0010-0000-0C00-000004000000}" name="列4" headerRowDxfId="259" totalsRowDxfId="258"/>
    <tableColumn id="5" xr3:uid="{00000000-0010-0000-0C00-000005000000}" name="列5" headerRowDxfId="257" totalsRowDxfId="256"/>
    <tableColumn id="6" xr3:uid="{00000000-0010-0000-0C00-000006000000}" name="列6" totalsRowFunction="custom" headerRowDxfId="255" dataDxfId="254" totalsRowDxfId="253">
      <calculatedColumnFormula>IF(作業日報兼直接人件費個別明細表8[[#This Row],[列2]]="","",MIN(IF((作業日報兼直接人件費個別明細表8[[#This Row],[列4]]-作業日報兼直接人件費個別明細表8[[#This Row],[列2]]-作業日報兼直接人件費個別明細表8[[#This Row],[列5]])&gt;0,FLOOR((作業日報兼直接人件費個別明細表8[[#This Row],[列4]]-作業日報兼直接人件費個別明細表8[[#This Row],[列2]]-作業日報兼直接人件費個別明細表8[[#This Row],[列5]]),"0:30"),""),"8:00"))</calculatedColumnFormula>
      <totalsRowFormula>SUBTOTAL(109,作業日報兼直接人件費個別明細表8[列6])</totalsRowFormula>
    </tableColumn>
    <tableColumn id="7" xr3:uid="{00000000-0010-0000-0C00-000007000000}" name="列7" headerRowDxfId="252" dataDxfId="251" totalsRowDxfId="250"/>
  </tableColumns>
  <tableStyleInfo name="テーブル スタイル 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D000000}" name="作業日報兼直接人件費個別明細表9" displayName="作業日報兼直接人件費個別明細表9" ref="A8:H31" headerRowCount="0" totalsRowCount="1" headerRowDxfId="249" dataDxfId="247" totalsRowDxfId="246" headerRowBorderDxfId="248">
  <tableColumns count="8">
    <tableColumn id="1" xr3:uid="{00000000-0010-0000-0D00-000001000000}" name="列1" totalsRowLabel="合計" headerRowDxfId="245" dataDxfId="244" totalsRowDxfId="243"/>
    <tableColumn id="8" xr3:uid="{00000000-0010-0000-0D00-000008000000}" name="列8" headerRowDxfId="242" dataDxfId="241" totalsRowDxfId="240"/>
    <tableColumn id="2" xr3:uid="{00000000-0010-0000-0D00-000002000000}" name="列2" headerRowDxfId="239" totalsRowDxfId="238"/>
    <tableColumn id="3" xr3:uid="{00000000-0010-0000-0D00-000003000000}" name="列3" headerRowDxfId="237" totalsRowDxfId="236"/>
    <tableColumn id="4" xr3:uid="{00000000-0010-0000-0D00-000004000000}" name="列4" headerRowDxfId="235" totalsRowDxfId="234"/>
    <tableColumn id="5" xr3:uid="{00000000-0010-0000-0D00-000005000000}" name="列5" headerRowDxfId="233" totalsRowDxfId="232"/>
    <tableColumn id="6" xr3:uid="{00000000-0010-0000-0D00-000006000000}" name="列6" totalsRowFunction="custom" headerRowDxfId="231" dataDxfId="230" totalsRowDxfId="229">
      <calculatedColumnFormula>IF(作業日報兼直接人件費個別明細表9[[#This Row],[列2]]="","",MIN(IF((作業日報兼直接人件費個別明細表9[[#This Row],[列4]]-作業日報兼直接人件費個別明細表9[[#This Row],[列2]]-作業日報兼直接人件費個別明細表9[[#This Row],[列5]])&gt;0,FLOOR((作業日報兼直接人件費個別明細表9[[#This Row],[列4]]-作業日報兼直接人件費個別明細表9[[#This Row],[列2]]-作業日報兼直接人件費個別明細表9[[#This Row],[列5]]),"0:30"),""),"8:00"))</calculatedColumnFormula>
      <totalsRowFormula>SUBTOTAL(109,作業日報兼直接人件費個別明細表9[列6])</totalsRowFormula>
    </tableColumn>
    <tableColumn id="7" xr3:uid="{00000000-0010-0000-0D00-000007000000}" name="列7" headerRowDxfId="228" dataDxfId="227" totalsRowDxfId="226"/>
  </tableColumns>
  <tableStyleInfo name="テーブル スタイル 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E000000}" name="作業日報兼直接人件費個別明細表10" displayName="作業日報兼直接人件費個別明細表10" ref="A8:H31" headerRowCount="0" totalsRowCount="1" headerRowDxfId="225" dataDxfId="223" totalsRowDxfId="222" headerRowBorderDxfId="224">
  <tableColumns count="8">
    <tableColumn id="1" xr3:uid="{00000000-0010-0000-0E00-000001000000}" name="列1" totalsRowLabel="合計" headerRowDxfId="221" dataDxfId="220" totalsRowDxfId="219"/>
    <tableColumn id="8" xr3:uid="{00000000-0010-0000-0E00-000008000000}" name="列8" headerRowDxfId="218" dataDxfId="217" totalsRowDxfId="216">
      <calculatedColumnFormula>IF(作業日報兼直接人件費個別明細表10[[#This Row],[列1]]="", "", TEXT(作業日報兼直接人件費個別明細表10[[#This Row],[列1]],"aaaa"))</calculatedColumnFormula>
    </tableColumn>
    <tableColumn id="2" xr3:uid="{00000000-0010-0000-0E00-000002000000}" name="列2" headerRowDxfId="215" totalsRowDxfId="214"/>
    <tableColumn id="3" xr3:uid="{00000000-0010-0000-0E00-000003000000}" name="列3" headerRowDxfId="213" totalsRowDxfId="212"/>
    <tableColumn id="4" xr3:uid="{00000000-0010-0000-0E00-000004000000}" name="列4" headerRowDxfId="211" totalsRowDxfId="210"/>
    <tableColumn id="5" xr3:uid="{00000000-0010-0000-0E00-000005000000}" name="列5" headerRowDxfId="209" totalsRowDxfId="208"/>
    <tableColumn id="6" xr3:uid="{00000000-0010-0000-0E00-000006000000}" name="列6" totalsRowFunction="custom" headerRowDxfId="207" dataDxfId="206" totalsRowDxfId="205">
      <calculatedColumnFormula>IF(作業日報兼直接人件費個別明細表10[[#This Row],[列2]]="","",MIN(IF((作業日報兼直接人件費個別明細表10[[#This Row],[列4]]-作業日報兼直接人件費個別明細表10[[#This Row],[列2]]-作業日報兼直接人件費個別明細表10[[#This Row],[列5]])&gt;0,FLOOR((作業日報兼直接人件費個別明細表10[[#This Row],[列4]]-作業日報兼直接人件費個別明細表10[[#This Row],[列2]]-作業日報兼直接人件費個別明細表10[[#This Row],[列5]]),"0:30"),""),"8:00"))</calculatedColumnFormula>
      <totalsRowFormula>SUBTOTAL(109,作業日報兼直接人件費個別明細表10[列6])</totalsRowFormula>
    </tableColumn>
    <tableColumn id="7" xr3:uid="{00000000-0010-0000-0E00-000007000000}" name="列7" headerRowDxfId="204" dataDxfId="203" totalsRowDxfId="202"/>
  </tableColumns>
  <tableStyleInfo name="テーブル スタイル 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F000000}" name="作業日報兼直接人件費個別明細表1014" displayName="作業日報兼直接人件費個別明細表1014" ref="A8:H31" headerRowCount="0" totalsRowCount="1" headerRowDxfId="201" dataDxfId="199" totalsRowDxfId="198" headerRowBorderDxfId="200">
  <tableColumns count="8">
    <tableColumn id="1" xr3:uid="{00000000-0010-0000-0F00-000001000000}" name="列1" totalsRowLabel="合計" headerRowDxfId="197" dataDxfId="196" totalsRowDxfId="195"/>
    <tableColumn id="8" xr3:uid="{00000000-0010-0000-0F00-000008000000}" name="列8" headerRowDxfId="194" dataDxfId="193" totalsRowDxfId="192">
      <calculatedColumnFormula>IF(作業日報兼直接人件費個別明細表1014[[#This Row],[列1]]="", "", TEXT(作業日報兼直接人件費個別明細表1014[[#This Row],[列1]],"aaaa"))</calculatedColumnFormula>
    </tableColumn>
    <tableColumn id="2" xr3:uid="{00000000-0010-0000-0F00-000002000000}" name="列2" headerRowDxfId="191" totalsRowDxfId="190"/>
    <tableColumn id="3" xr3:uid="{00000000-0010-0000-0F00-000003000000}" name="列3" headerRowDxfId="189" totalsRowDxfId="188"/>
    <tableColumn id="4" xr3:uid="{00000000-0010-0000-0F00-000004000000}" name="列4" headerRowDxfId="187" totalsRowDxfId="186"/>
    <tableColumn id="5" xr3:uid="{00000000-0010-0000-0F00-000005000000}" name="列5" headerRowDxfId="185" totalsRowDxfId="184"/>
    <tableColumn id="6" xr3:uid="{00000000-0010-0000-0F00-000006000000}" name="列6" totalsRowFunction="custom" headerRowDxfId="183" dataDxfId="182" totalsRowDxfId="181">
      <calculatedColumnFormula>IF(作業日報兼直接人件費個別明細表1014[[#This Row],[列2]]="","",MIN(IF((作業日報兼直接人件費個別明細表1014[[#This Row],[列4]]-作業日報兼直接人件費個別明細表1014[[#This Row],[列2]]-作業日報兼直接人件費個別明細表1014[[#This Row],[列5]])&gt;0,FLOOR((作業日報兼直接人件費個別明細表1014[[#This Row],[列4]]-作業日報兼直接人件費個別明細表1014[[#This Row],[列2]]-作業日報兼直接人件費個別明細表1014[[#This Row],[列5]]),"0:30"),""),"8:00"))</calculatedColumnFormula>
      <totalsRowFormula>SUBTOTAL(109,作業日報兼直接人件費個別明細表1014[列6])</totalsRowFormula>
    </tableColumn>
    <tableColumn id="7" xr3:uid="{00000000-0010-0000-0F00-000007000000}" name="列7" headerRowDxfId="180" dataDxfId="179" totalsRowDxfId="178"/>
  </tableColumns>
  <tableStyleInfo name="テーブル スタイル 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0000000}" name="作業日報兼直接人件費個別明細表1015" displayName="作業日報兼直接人件費個別明細表1015" ref="A8:H31" headerRowCount="0" totalsRowCount="1" headerRowDxfId="177" dataDxfId="175" totalsRowDxfId="174" headerRowBorderDxfId="176">
  <tableColumns count="8">
    <tableColumn id="1" xr3:uid="{00000000-0010-0000-1000-000001000000}" name="列1" totalsRowLabel="合計" headerRowDxfId="173" dataDxfId="172" totalsRowDxfId="171"/>
    <tableColumn id="8" xr3:uid="{00000000-0010-0000-1000-000008000000}" name="列8" headerRowDxfId="170" dataDxfId="169" totalsRowDxfId="168">
      <calculatedColumnFormula>IF(作業日報兼直接人件費個別明細表1015[[#This Row],[列1]]="", "", TEXT(作業日報兼直接人件費個別明細表1015[[#This Row],[列1]],"aaaa"))</calculatedColumnFormula>
    </tableColumn>
    <tableColumn id="2" xr3:uid="{00000000-0010-0000-1000-000002000000}" name="列2" headerRowDxfId="167" totalsRowDxfId="166"/>
    <tableColumn id="3" xr3:uid="{00000000-0010-0000-1000-000003000000}" name="列3" headerRowDxfId="165" totalsRowDxfId="164"/>
    <tableColumn id="4" xr3:uid="{00000000-0010-0000-1000-000004000000}" name="列4" headerRowDxfId="163" totalsRowDxfId="162"/>
    <tableColumn id="5" xr3:uid="{00000000-0010-0000-1000-000005000000}" name="列5" headerRowDxfId="161" totalsRowDxfId="160"/>
    <tableColumn id="6" xr3:uid="{00000000-0010-0000-1000-000006000000}" name="列6" totalsRowFunction="custom" headerRowDxfId="159" dataDxfId="158" totalsRowDxfId="157">
      <calculatedColumnFormula>IF(作業日報兼直接人件費個別明細表1015[[#This Row],[列2]]="","",MIN(IF((作業日報兼直接人件費個別明細表1015[[#This Row],[列4]]-作業日報兼直接人件費個別明細表1015[[#This Row],[列2]]-作業日報兼直接人件費個別明細表1015[[#This Row],[列5]])&gt;0,FLOOR((作業日報兼直接人件費個別明細表1015[[#This Row],[列4]]-作業日報兼直接人件費個別明細表1015[[#This Row],[列2]]-作業日報兼直接人件費個別明細表1015[[#This Row],[列5]]),"0:30"),""),"8:00"))</calculatedColumnFormula>
      <totalsRowFormula>SUBTOTAL(109,作業日報兼直接人件費個別明細表1015[列6])</totalsRowFormula>
    </tableColumn>
    <tableColumn id="7" xr3:uid="{00000000-0010-0000-1000-000007000000}" name="列7" headerRowDxfId="156" dataDxfId="155" totalsRowDxfId="154"/>
  </tableColumns>
  <tableStyleInfo name="テーブル スタイル 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11000000}" name="作業日報兼直接人件費個別明細表101516" displayName="作業日報兼直接人件費個別明細表101516" ref="A8:H31" headerRowCount="0" totalsRowCount="1" headerRowDxfId="153" dataDxfId="151" totalsRowDxfId="150" headerRowBorderDxfId="152">
  <tableColumns count="8">
    <tableColumn id="1" xr3:uid="{00000000-0010-0000-1100-000001000000}" name="列1" totalsRowLabel="合計" headerRowDxfId="149" dataDxfId="148" totalsRowDxfId="147"/>
    <tableColumn id="8" xr3:uid="{00000000-0010-0000-1100-000008000000}" name="列8" headerRowDxfId="146" dataDxfId="145" totalsRowDxfId="144">
      <calculatedColumnFormula>IF(作業日報兼直接人件費個別明細表101516[[#This Row],[列1]]="", "", TEXT(作業日報兼直接人件費個別明細表101516[[#This Row],[列1]],"aaaa"))</calculatedColumnFormula>
    </tableColumn>
    <tableColumn id="2" xr3:uid="{00000000-0010-0000-1100-000002000000}" name="列2" headerRowDxfId="143" totalsRowDxfId="142"/>
    <tableColumn id="3" xr3:uid="{00000000-0010-0000-1100-000003000000}" name="列3" headerRowDxfId="141" totalsRowDxfId="140"/>
    <tableColumn id="4" xr3:uid="{00000000-0010-0000-1100-000004000000}" name="列4" headerRowDxfId="139" totalsRowDxfId="138"/>
    <tableColumn id="5" xr3:uid="{00000000-0010-0000-1100-000005000000}" name="列5" headerRowDxfId="137" totalsRowDxfId="136"/>
    <tableColumn id="6" xr3:uid="{00000000-0010-0000-1100-000006000000}" name="列6" totalsRowFunction="custom" headerRowDxfId="135" dataDxfId="134" totalsRowDxfId="133">
      <calculatedColumnFormula>IF(作業日報兼直接人件費個別明細表101516[[#This Row],[列2]]="","",MIN(IF((作業日報兼直接人件費個別明細表101516[[#This Row],[列4]]-作業日報兼直接人件費個別明細表101516[[#This Row],[列2]]-作業日報兼直接人件費個別明細表101516[[#This Row],[列5]])&gt;0,FLOOR((作業日報兼直接人件費個別明細表101516[[#This Row],[列4]]-作業日報兼直接人件費個別明細表101516[[#This Row],[列2]]-作業日報兼直接人件費個別明細表101516[[#This Row],[列5]]),"0:30"),""),"8:00"))</calculatedColumnFormula>
      <totalsRowFormula>SUBTOTAL(109,作業日報兼直接人件費個別明細表101516[列6])</totalsRowFormula>
    </tableColumn>
    <tableColumn id="7" xr3:uid="{00000000-0010-0000-1100-000007000000}" name="列7" headerRowDxfId="132" dataDxfId="131" totalsRowDxfId="130"/>
  </tableColumns>
  <tableStyleInfo name="テーブル スタイル 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12000000}" name="作業日報兼直接人件費個別明細表10151617" displayName="作業日報兼直接人件費個別明細表10151617" ref="A8:H31" headerRowCount="0" totalsRowCount="1" headerRowDxfId="129" dataDxfId="127" totalsRowDxfId="126" headerRowBorderDxfId="128">
  <tableColumns count="8">
    <tableColumn id="1" xr3:uid="{00000000-0010-0000-1200-000001000000}" name="列1" totalsRowLabel="合計" headerRowDxfId="125" dataDxfId="124" totalsRowDxfId="123"/>
    <tableColumn id="8" xr3:uid="{00000000-0010-0000-1200-000008000000}" name="列8" headerRowDxfId="122" dataDxfId="121" totalsRowDxfId="120">
      <calculatedColumnFormula>IF(作業日報兼直接人件費個別明細表10151617[[#This Row],[列1]]="", "", TEXT(作業日報兼直接人件費個別明細表10151617[[#This Row],[列1]],"aaaa"))</calculatedColumnFormula>
    </tableColumn>
    <tableColumn id="2" xr3:uid="{00000000-0010-0000-1200-000002000000}" name="列2" headerRowDxfId="119" totalsRowDxfId="118"/>
    <tableColumn id="3" xr3:uid="{00000000-0010-0000-1200-000003000000}" name="列3" headerRowDxfId="117" totalsRowDxfId="116"/>
    <tableColumn id="4" xr3:uid="{00000000-0010-0000-1200-000004000000}" name="列4" headerRowDxfId="115" totalsRowDxfId="114"/>
    <tableColumn id="5" xr3:uid="{00000000-0010-0000-1200-000005000000}" name="列5" headerRowDxfId="113" totalsRowDxfId="112"/>
    <tableColumn id="6" xr3:uid="{00000000-0010-0000-1200-000006000000}" name="列6" totalsRowFunction="custom" headerRowDxfId="111" dataDxfId="110" totalsRowDxfId="109">
      <calculatedColumnFormula>IF(作業日報兼直接人件費個別明細表10151617[[#This Row],[列2]]="","",MIN(IF((作業日報兼直接人件費個別明細表10151617[[#This Row],[列4]]-作業日報兼直接人件費個別明細表10151617[[#This Row],[列2]]-作業日報兼直接人件費個別明細表10151617[[#This Row],[列5]])&gt;0,FLOOR((作業日報兼直接人件費個別明細表10151617[[#This Row],[列4]]-作業日報兼直接人件費個別明細表10151617[[#This Row],[列2]]-作業日報兼直接人件費個別明細表10151617[[#This Row],[列5]]),"0:30"),""),"8:00"))</calculatedColumnFormula>
      <totalsRowFormula>SUBTOTAL(109,作業日報兼直接人件費個別明細表10151617[列6])</totalsRowFormula>
    </tableColumn>
    <tableColumn id="7" xr3:uid="{00000000-0010-0000-1200-000007000000}" name="列7" headerRowDxfId="108" dataDxfId="107" totalsRowDxfId="106"/>
  </tableColumns>
  <tableStyleInfo name="テーブル スタイル 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3000000}" name="作業日報兼直接人件費個別明細表1015161718" displayName="作業日報兼直接人件費個別明細表1015161718" ref="A8:H31" headerRowCount="0" totalsRowCount="1" headerRowDxfId="105" dataDxfId="103" totalsRowDxfId="102" headerRowBorderDxfId="104">
  <tableColumns count="8">
    <tableColumn id="1" xr3:uid="{00000000-0010-0000-1300-000001000000}" name="列1" totalsRowLabel="合計" headerRowDxfId="101" dataDxfId="100" totalsRowDxfId="99"/>
    <tableColumn id="8" xr3:uid="{00000000-0010-0000-1300-000008000000}" name="列8" headerRowDxfId="98" dataDxfId="97" totalsRowDxfId="96">
      <calculatedColumnFormula>IF(作業日報兼直接人件費個別明細表1015161718[[#This Row],[列1]]="", "", TEXT(作業日報兼直接人件費個別明細表1015161718[[#This Row],[列1]],"aaaa"))</calculatedColumnFormula>
    </tableColumn>
    <tableColumn id="2" xr3:uid="{00000000-0010-0000-1300-000002000000}" name="列2" headerRowDxfId="95" totalsRowDxfId="94"/>
    <tableColumn id="3" xr3:uid="{00000000-0010-0000-1300-000003000000}" name="列3" headerRowDxfId="93" totalsRowDxfId="92"/>
    <tableColumn id="4" xr3:uid="{00000000-0010-0000-1300-000004000000}" name="列4" headerRowDxfId="91" totalsRowDxfId="90"/>
    <tableColumn id="5" xr3:uid="{00000000-0010-0000-1300-000005000000}" name="列5" headerRowDxfId="89" totalsRowDxfId="88"/>
    <tableColumn id="6" xr3:uid="{00000000-0010-0000-1300-000006000000}" name="列6" totalsRowFunction="custom" headerRowDxfId="87" dataDxfId="86" totalsRowDxfId="85">
      <calculatedColumnFormula>IF(作業日報兼直接人件費個別明細表1015161718[[#This Row],[列2]]="","",MIN(IF((作業日報兼直接人件費個別明細表1015161718[[#This Row],[列4]]-作業日報兼直接人件費個別明細表1015161718[[#This Row],[列2]]-作業日報兼直接人件費個別明細表1015161718[[#This Row],[列5]])&gt;0,FLOOR((作業日報兼直接人件費個別明細表1015161718[[#This Row],[列4]]-作業日報兼直接人件費個別明細表1015161718[[#This Row],[列2]]-作業日報兼直接人件費個別明細表1015161718[[#This Row],[列5]]),"0:30"),""),"8:00"))</calculatedColumnFormula>
      <totalsRowFormula>SUBTOTAL(109,作業日報兼直接人件費個別明細表1015161718[列6])</totalsRowFormula>
    </tableColumn>
    <tableColumn id="7" xr3:uid="{00000000-0010-0000-1300-000007000000}" name="列7" headerRowDxfId="84" dataDxfId="83" totalsRowDxfId="82"/>
  </tableColumns>
  <tableStyleInfo name="テーブル スタイル 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4000000}" name="作業日報兼直接人件費個別明細表101516171819" displayName="作業日報兼直接人件費個別明細表101516171819" ref="A8:H31" headerRowCount="0" totalsRowCount="1" headerRowDxfId="81" dataDxfId="79" totalsRowDxfId="78" headerRowBorderDxfId="80">
  <tableColumns count="8">
    <tableColumn id="1" xr3:uid="{00000000-0010-0000-1400-000001000000}" name="列1" totalsRowLabel="合計" headerRowDxfId="77" dataDxfId="76" totalsRowDxfId="75"/>
    <tableColumn id="8" xr3:uid="{00000000-0010-0000-1400-000008000000}" name="列8" headerRowDxfId="74" dataDxfId="73" totalsRowDxfId="72">
      <calculatedColumnFormula>IF(作業日報兼直接人件費個別明細表101516171819[[#This Row],[列1]]="", "", TEXT(作業日報兼直接人件費個別明細表101516171819[[#This Row],[列1]],"aaaa"))</calculatedColumnFormula>
    </tableColumn>
    <tableColumn id="2" xr3:uid="{00000000-0010-0000-1400-000002000000}" name="列2" headerRowDxfId="71" totalsRowDxfId="70"/>
    <tableColumn id="3" xr3:uid="{00000000-0010-0000-1400-000003000000}" name="列3" headerRowDxfId="69" totalsRowDxfId="68"/>
    <tableColumn id="4" xr3:uid="{00000000-0010-0000-1400-000004000000}" name="列4" headerRowDxfId="67" totalsRowDxfId="66"/>
    <tableColumn id="5" xr3:uid="{00000000-0010-0000-1400-000005000000}" name="列5" headerRowDxfId="65" totalsRowDxfId="64"/>
    <tableColumn id="6" xr3:uid="{00000000-0010-0000-1400-000006000000}" name="列6" totalsRowFunction="custom" headerRowDxfId="63" dataDxfId="62" totalsRowDxfId="61">
      <calculatedColumnFormula>IF(作業日報兼直接人件費個別明細表101516171819[[#This Row],[列2]]="","",MIN(IF((作業日報兼直接人件費個別明細表101516171819[[#This Row],[列4]]-作業日報兼直接人件費個別明細表101516171819[[#This Row],[列2]]-作業日報兼直接人件費個別明細表101516171819[[#This Row],[列5]])&gt;0,FLOOR((作業日報兼直接人件費個別明細表101516171819[[#This Row],[列4]]-作業日報兼直接人件費個別明細表101516171819[[#This Row],[列2]]-作業日報兼直接人件費個別明細表101516171819[[#This Row],[列5]]),"0:30"),""),"8:00"))</calculatedColumnFormula>
      <totalsRowFormula>SUBTOTAL(109,作業日報兼直接人件費個別明細表101516171819[列6])</totalsRowFormula>
    </tableColumn>
    <tableColumn id="7" xr3:uid="{00000000-0010-0000-1400-000007000000}" name="列7" headerRowDxfId="60" dataDxfId="59" totalsRowDxfId="58"/>
  </tableColumns>
  <tableStyleInfo name="テーブル スタイル 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5000000}" name="作業日報兼直接人件費個別明細表10151617181920" displayName="作業日報兼直接人件費個別明細表10151617181920" ref="A8:H31" headerRowCount="0" totalsRowCount="1" headerRowDxfId="57" dataDxfId="55" totalsRowDxfId="54" headerRowBorderDxfId="56">
  <tableColumns count="8">
    <tableColumn id="1" xr3:uid="{00000000-0010-0000-1500-000001000000}" name="列1" totalsRowLabel="合計" headerRowDxfId="53" dataDxfId="52" totalsRowDxfId="51"/>
    <tableColumn id="8" xr3:uid="{00000000-0010-0000-1500-000008000000}" name="列8" headerRowDxfId="50" dataDxfId="49" totalsRowDxfId="48">
      <calculatedColumnFormula>IF(作業日報兼直接人件費個別明細表10151617181920[[#This Row],[列1]]="", "", TEXT(作業日報兼直接人件費個別明細表10151617181920[[#This Row],[列1]],"aaaa"))</calculatedColumnFormula>
    </tableColumn>
    <tableColumn id="2" xr3:uid="{00000000-0010-0000-1500-000002000000}" name="列2" headerRowDxfId="47" totalsRowDxfId="46"/>
    <tableColumn id="3" xr3:uid="{00000000-0010-0000-1500-000003000000}" name="列3" headerRowDxfId="45" totalsRowDxfId="44"/>
    <tableColumn id="4" xr3:uid="{00000000-0010-0000-1500-000004000000}" name="列4" headerRowDxfId="43" totalsRowDxfId="42"/>
    <tableColumn id="5" xr3:uid="{00000000-0010-0000-1500-000005000000}" name="列5" headerRowDxfId="41" totalsRowDxfId="40"/>
    <tableColumn id="6" xr3:uid="{00000000-0010-0000-1500-000006000000}" name="列6" totalsRowFunction="custom" headerRowDxfId="39" dataDxfId="38" totalsRowDxfId="37">
      <calculatedColumnFormula>IF(作業日報兼直接人件費個別明細表10151617181920[[#This Row],[列2]]="","",MIN(IF((作業日報兼直接人件費個別明細表10151617181920[[#This Row],[列4]]-作業日報兼直接人件費個別明細表10151617181920[[#This Row],[列2]]-作業日報兼直接人件費個別明細表10151617181920[[#This Row],[列5]])&gt;0,FLOOR((作業日報兼直接人件費個別明細表10151617181920[[#This Row],[列4]]-作業日報兼直接人件費個別明細表10151617181920[[#This Row],[列2]]-作業日報兼直接人件費個別明細表10151617181920[[#This Row],[列5]]),"0:30"),""),"8:00"))</calculatedColumnFormula>
      <totalsRowFormula>SUBTOTAL(109,作業日報兼直接人件費個別明細表10151617181920[列6])</totalsRowFormula>
    </tableColumn>
    <tableColumn id="7" xr3:uid="{00000000-0010-0000-1500-000007000000}" name="列7" headerRowDxfId="36" dataDxfId="35" totalsRowDxfId="34"/>
  </tableColumns>
  <tableStyleInfo name="テーブル スタイル 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6000000}" name="作業日報兼直接人件費個別明細表1015161718192021" displayName="作業日報兼直接人件費個別明細表1015161718192021" ref="A8:H31" headerRowCount="0" totalsRowCount="1" headerRowDxfId="33" dataDxfId="31" totalsRowDxfId="30" headerRowBorderDxfId="32">
  <tableColumns count="8">
    <tableColumn id="1" xr3:uid="{00000000-0010-0000-1600-000001000000}" name="列1" totalsRowLabel="合計" headerRowDxfId="29" dataDxfId="28" totalsRowDxfId="27"/>
    <tableColumn id="8" xr3:uid="{00000000-0010-0000-1600-000008000000}" name="列8" headerRowDxfId="26" dataDxfId="25" totalsRowDxfId="24">
      <calculatedColumnFormula>IF(作業日報兼直接人件費個別明細表1015161718192021[[#This Row],[列1]]="", "", TEXT(作業日報兼直接人件費個別明細表1015161718192021[[#This Row],[列1]],"aaaa"))</calculatedColumnFormula>
    </tableColumn>
    <tableColumn id="2" xr3:uid="{00000000-0010-0000-1600-000002000000}" name="列2" headerRowDxfId="23" totalsRowDxfId="22"/>
    <tableColumn id="3" xr3:uid="{00000000-0010-0000-1600-000003000000}" name="列3" headerRowDxfId="21" totalsRowDxfId="20"/>
    <tableColumn id="4" xr3:uid="{00000000-0010-0000-1600-000004000000}" name="列4" headerRowDxfId="19" totalsRowDxfId="18"/>
    <tableColumn id="5" xr3:uid="{00000000-0010-0000-1600-000005000000}" name="列5" headerRowDxfId="17" totalsRowDxfId="16"/>
    <tableColumn id="6" xr3:uid="{00000000-0010-0000-1600-000006000000}" name="列6" totalsRowFunction="custom" headerRowDxfId="15" dataDxfId="14" totalsRowDxfId="13">
      <calculatedColumnFormula>IF(作業日報兼直接人件費個別明細表1015161718192021[[#This Row],[列2]]="","",MIN(IF((作業日報兼直接人件費個別明細表1015161718192021[[#This Row],[列4]]-作業日報兼直接人件費個別明細表1015161718192021[[#This Row],[列2]]-作業日報兼直接人件費個別明細表1015161718192021[[#This Row],[列5]])&gt;0,FLOOR((作業日報兼直接人件費個別明細表1015161718192021[[#This Row],[列4]]-作業日報兼直接人件費個別明細表1015161718192021[[#This Row],[列2]]-作業日報兼直接人件費個別明細表1015161718192021[[#This Row],[列5]]),"0:30"),""),"8:00"))</calculatedColumnFormula>
      <totalsRowFormula>SUBTOTAL(109,作業日報兼直接人件費個別明細表1015161718192021[列6])</totalsRowFormula>
    </tableColumn>
    <tableColumn id="7" xr3:uid="{00000000-0010-0000-1600-000007000000}" name="列7" headerRowDxfId="12" dataDxfId="11" totalsRowDxfId="10"/>
  </tableColumns>
  <tableStyleInfo name="テーブル スタイル 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2.vml"/><Relationship Id="rId1" Type="http://schemas.openxmlformats.org/officeDocument/2006/relationships/drawing" Target="../drawings/drawing2.xml"/><Relationship Id="rId5" Type="http://schemas.openxmlformats.org/officeDocument/2006/relationships/comments" Target="../comments2.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2.bin"/><Relationship Id="rId5" Type="http://schemas.openxmlformats.org/officeDocument/2006/relationships/comments" Target="../comments3.xml"/><Relationship Id="rId4" Type="http://schemas.openxmlformats.org/officeDocument/2006/relationships/table" Target="../tables/table5.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3.bin"/><Relationship Id="rId5" Type="http://schemas.openxmlformats.org/officeDocument/2006/relationships/comments" Target="../comments4.xml"/><Relationship Id="rId4" Type="http://schemas.openxmlformats.org/officeDocument/2006/relationships/table" Target="../tables/table6.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4.bin"/><Relationship Id="rId5" Type="http://schemas.openxmlformats.org/officeDocument/2006/relationships/comments" Target="../comments5.xml"/><Relationship Id="rId4" Type="http://schemas.openxmlformats.org/officeDocument/2006/relationships/table" Target="../tables/table7.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5.bin"/><Relationship Id="rId5" Type="http://schemas.openxmlformats.org/officeDocument/2006/relationships/comments" Target="../comments6.xml"/><Relationship Id="rId4" Type="http://schemas.openxmlformats.org/officeDocument/2006/relationships/table" Target="../tables/table8.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6.bin"/><Relationship Id="rId5" Type="http://schemas.openxmlformats.org/officeDocument/2006/relationships/comments" Target="../comments7.xml"/><Relationship Id="rId4" Type="http://schemas.openxmlformats.org/officeDocument/2006/relationships/table" Target="../tables/table9.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7.bin"/><Relationship Id="rId5" Type="http://schemas.openxmlformats.org/officeDocument/2006/relationships/comments" Target="../comments8.xml"/><Relationship Id="rId4" Type="http://schemas.openxmlformats.org/officeDocument/2006/relationships/table" Target="../tables/table10.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8.bin"/><Relationship Id="rId5" Type="http://schemas.openxmlformats.org/officeDocument/2006/relationships/comments" Target="../comments9.xml"/><Relationship Id="rId4" Type="http://schemas.openxmlformats.org/officeDocument/2006/relationships/table" Target="../tables/table11.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9.bin"/><Relationship Id="rId5" Type="http://schemas.openxmlformats.org/officeDocument/2006/relationships/comments" Target="../comments10.xml"/><Relationship Id="rId4" Type="http://schemas.openxmlformats.org/officeDocument/2006/relationships/table" Target="../tables/table12.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0.bin"/><Relationship Id="rId5" Type="http://schemas.openxmlformats.org/officeDocument/2006/relationships/comments" Target="../comments11.xml"/><Relationship Id="rId4" Type="http://schemas.openxmlformats.org/officeDocument/2006/relationships/table" Target="../tables/table13.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1.bin"/><Relationship Id="rId5" Type="http://schemas.openxmlformats.org/officeDocument/2006/relationships/comments" Target="../comments12.xml"/><Relationship Id="rId4" Type="http://schemas.openxmlformats.org/officeDocument/2006/relationships/table" Target="../tables/table14.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2.bin"/><Relationship Id="rId5" Type="http://schemas.openxmlformats.org/officeDocument/2006/relationships/comments" Target="../comments13.xml"/><Relationship Id="rId4" Type="http://schemas.openxmlformats.org/officeDocument/2006/relationships/table" Target="../tables/table1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3.bin"/><Relationship Id="rId5" Type="http://schemas.openxmlformats.org/officeDocument/2006/relationships/comments" Target="../comments14.xml"/><Relationship Id="rId4" Type="http://schemas.openxmlformats.org/officeDocument/2006/relationships/table" Target="../tables/table1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4.bin"/><Relationship Id="rId5" Type="http://schemas.openxmlformats.org/officeDocument/2006/relationships/comments" Target="../comments15.xml"/><Relationship Id="rId4" Type="http://schemas.openxmlformats.org/officeDocument/2006/relationships/table" Target="../tables/table17.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15.bin"/><Relationship Id="rId5" Type="http://schemas.openxmlformats.org/officeDocument/2006/relationships/comments" Target="../comments16.xml"/><Relationship Id="rId4" Type="http://schemas.openxmlformats.org/officeDocument/2006/relationships/table" Target="../tables/table18.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16.bin"/><Relationship Id="rId5" Type="http://schemas.openxmlformats.org/officeDocument/2006/relationships/comments" Target="../comments17.xml"/><Relationship Id="rId4" Type="http://schemas.openxmlformats.org/officeDocument/2006/relationships/table" Target="../tables/table19.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17.bin"/><Relationship Id="rId5" Type="http://schemas.openxmlformats.org/officeDocument/2006/relationships/comments" Target="../comments18.xml"/><Relationship Id="rId4" Type="http://schemas.openxmlformats.org/officeDocument/2006/relationships/table" Target="../tables/table20.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18.bin"/><Relationship Id="rId5" Type="http://schemas.openxmlformats.org/officeDocument/2006/relationships/comments" Target="../comments19.xml"/><Relationship Id="rId4" Type="http://schemas.openxmlformats.org/officeDocument/2006/relationships/table" Target="../tables/table21.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19.bin"/><Relationship Id="rId5" Type="http://schemas.openxmlformats.org/officeDocument/2006/relationships/comments" Target="../comments20.xml"/><Relationship Id="rId4" Type="http://schemas.openxmlformats.org/officeDocument/2006/relationships/table" Target="../tables/table2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0.bin"/><Relationship Id="rId5" Type="http://schemas.openxmlformats.org/officeDocument/2006/relationships/comments" Target="../comments21.xml"/><Relationship Id="rId4" Type="http://schemas.openxmlformats.org/officeDocument/2006/relationships/table" Target="../tables/table2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ECFF"/>
  </sheetPr>
  <dimension ref="A1:K55"/>
  <sheetViews>
    <sheetView zoomScaleNormal="100" zoomScaleSheetLayoutView="100" workbookViewId="0">
      <selection sqref="A1:F1"/>
    </sheetView>
  </sheetViews>
  <sheetFormatPr defaultColWidth="9" defaultRowHeight="20.100000000000001" customHeight="1" x14ac:dyDescent="0.15"/>
  <cols>
    <col min="1" max="1" width="11.125" style="3" customWidth="1"/>
    <col min="2" max="6" width="16.625" style="3" customWidth="1"/>
    <col min="7" max="7" width="9" style="1"/>
    <col min="8" max="8" width="9" style="1" hidden="1" customWidth="1"/>
    <col min="9" max="9" width="9.5" style="1" hidden="1" customWidth="1"/>
    <col min="10" max="10" width="9" style="1" hidden="1" customWidth="1"/>
    <col min="11" max="11" width="9.75" style="1" hidden="1" customWidth="1"/>
    <col min="12" max="12" width="9" style="1" customWidth="1"/>
    <col min="13" max="16384" width="9" style="1"/>
  </cols>
  <sheetData>
    <row r="1" spans="1:8" ht="18" customHeight="1" x14ac:dyDescent="0.15">
      <c r="A1" s="76" t="s">
        <v>33</v>
      </c>
      <c r="B1" s="76"/>
      <c r="C1" s="76"/>
      <c r="D1" s="76"/>
      <c r="E1" s="76"/>
      <c r="F1" s="76"/>
    </row>
    <row r="2" spans="1:8" ht="24" customHeight="1" x14ac:dyDescent="0.15">
      <c r="A2" s="78" t="s">
        <v>23</v>
      </c>
      <c r="B2" s="79"/>
      <c r="C2" s="79"/>
      <c r="D2" s="79"/>
      <c r="E2" s="79"/>
      <c r="F2" s="79"/>
    </row>
    <row r="3" spans="1:8" ht="18" customHeight="1" x14ac:dyDescent="0.15">
      <c r="A3" s="77"/>
      <c r="B3" s="77"/>
      <c r="C3" s="77"/>
      <c r="D3" s="77"/>
      <c r="E3" s="77"/>
      <c r="F3" s="77"/>
    </row>
    <row r="4" spans="1:8" ht="24" customHeight="1" x14ac:dyDescent="0.15">
      <c r="A4" s="57" t="s">
        <v>15</v>
      </c>
      <c r="B4" s="81"/>
      <c r="C4" s="81"/>
      <c r="D4" s="81"/>
      <c r="E4" s="81"/>
      <c r="F4" s="81"/>
    </row>
    <row r="5" spans="1:8" ht="24" customHeight="1" x14ac:dyDescent="0.15">
      <c r="A5" s="57" t="s">
        <v>9</v>
      </c>
      <c r="B5" s="81"/>
      <c r="C5" s="81"/>
      <c r="D5" s="81"/>
      <c r="E5" s="81"/>
      <c r="F5" s="81"/>
    </row>
    <row r="6" spans="1:8" s="2" customFormat="1" ht="60" customHeight="1" x14ac:dyDescent="0.15">
      <c r="A6" s="41" t="s">
        <v>22</v>
      </c>
      <c r="B6" s="42" t="s">
        <v>18</v>
      </c>
      <c r="C6" s="41" t="s">
        <v>19</v>
      </c>
      <c r="D6" s="42" t="s">
        <v>20</v>
      </c>
      <c r="E6" s="43" t="s">
        <v>21</v>
      </c>
      <c r="F6" s="42" t="s">
        <v>24</v>
      </c>
    </row>
    <row r="7" spans="1:8" s="2" customFormat="1" ht="36" customHeight="1" x14ac:dyDescent="0.15">
      <c r="A7" s="33" t="str">
        <f ca="1">SUBSTITUTE(SUBSTITUTE(SUBSTITUTE(ASC('R8年4月'!$B$3),"R","令和"),"令和1","令和元"),"H","平成")</f>
        <v>令和8年4月</v>
      </c>
      <c r="B7" s="40"/>
      <c r="C7" s="36">
        <f>LOOKUP(MIN(テーブル2[総支給額
(円)
(A)]),人件費単価一覧表[円以上],人件費単価一覧表[単位：円])</f>
        <v>1040</v>
      </c>
      <c r="D7" s="37">
        <f>MIN(作業日報兼直接人件費個別明細表1[[#Totals],[列6]]*24,150)</f>
        <v>0</v>
      </c>
      <c r="E7" s="36">
        <f>テーブル2[[#This Row],[時間単価
(円)
(B) ]]*テーブル2[[#This Row],[従事時間
(時間)
(C) ]]</f>
        <v>0</v>
      </c>
      <c r="F7" s="36">
        <f>+IF(テーブル2[[#This Row],[総支給額
(円)
(A)]]="",0,MIN(テーブル2[[#This Row],[総支給額
(円)
(A)]],テーブル2[[#This Row],[算定額
(D)=(B)X(C)]]))</f>
        <v>0</v>
      </c>
    </row>
    <row r="8" spans="1:8" s="2" customFormat="1" ht="36" customHeight="1" x14ac:dyDescent="0.15">
      <c r="A8" s="33" t="str">
        <f ca="1">SUBSTITUTE(SUBSTITUTE(SUBSTITUTE(ASC('R8年5月'!$B$3),"R","令和"),"令和1","令和元"),"H","平成")</f>
        <v>令和8年5月</v>
      </c>
      <c r="B8" s="40"/>
      <c r="C8" s="36">
        <f>LOOKUP(MIN(テーブル2[総支給額
(円)
(A)]),人件費単価一覧表[円以上],人件費単価一覧表[単位：円])</f>
        <v>1040</v>
      </c>
      <c r="D8" s="37">
        <f>MIN(作業日報兼直接人件費個別明細表2[[#Totals],[列6]]*24,150)</f>
        <v>0</v>
      </c>
      <c r="E8" s="36">
        <f>テーブル2[[#This Row],[時間単価
(円)
(B) ]]*テーブル2[[#This Row],[従事時間
(時間)
(C) ]]</f>
        <v>0</v>
      </c>
      <c r="F8" s="36">
        <f>+IF(テーブル2[[#This Row],[総支給額
(円)
(A)]]="",0,MIN(テーブル2[[#This Row],[総支給額
(円)
(A)]],テーブル2[[#This Row],[算定額
(D)=(B)X(C)]]))</f>
        <v>0</v>
      </c>
      <c r="H8" s="58"/>
    </row>
    <row r="9" spans="1:8" s="2" customFormat="1" ht="36" customHeight="1" x14ac:dyDescent="0.15">
      <c r="A9" s="33" t="str">
        <f ca="1">SUBSTITUTE(SUBSTITUTE(SUBSTITUTE(ASC('R8年6月'!$B$3),"R","令和"),"令和1","令和元"),"H","平成")</f>
        <v>令和8年6月</v>
      </c>
      <c r="B9" s="40"/>
      <c r="C9" s="36">
        <f>LOOKUP(MIN(テーブル2[総支給額
(円)
(A)]),人件費単価一覧表[円以上],人件費単価一覧表[単位：円])</f>
        <v>1040</v>
      </c>
      <c r="D9" s="37">
        <f>MIN(作業日報兼直接人件費個別明細表3[[#Totals],[列6]]*24,150)</f>
        <v>0</v>
      </c>
      <c r="E9" s="36">
        <f>テーブル2[[#This Row],[時間単価
(円)
(B) ]]*テーブル2[[#This Row],[従事時間
(時間)
(C) ]]</f>
        <v>0</v>
      </c>
      <c r="F9" s="36">
        <f>+IF(テーブル2[[#This Row],[総支給額
(円)
(A)]]="",0,MIN(テーブル2[[#This Row],[総支給額
(円)
(A)]],テーブル2[[#This Row],[算定額
(D)=(B)X(C)]]))</f>
        <v>0</v>
      </c>
    </row>
    <row r="10" spans="1:8" s="2" customFormat="1" ht="36" customHeight="1" x14ac:dyDescent="0.15">
      <c r="A10" s="33" t="str">
        <f ca="1">SUBSTITUTE(SUBSTITUTE(SUBSTITUTE(ASC('R8年7月'!$B$3),"R","令和"),"令和1","令和元"),"H","平成")</f>
        <v>令和8年7月</v>
      </c>
      <c r="B10" s="40"/>
      <c r="C10" s="36">
        <f>LOOKUP(MIN(テーブル2[総支給額
(円)
(A)]),人件費単価一覧表[円以上],人件費単価一覧表[単位：円])</f>
        <v>1040</v>
      </c>
      <c r="D10" s="37">
        <f>MIN(作業日報兼直接人件費個別明細表4[[#Totals],[列6]]*24,150)</f>
        <v>0</v>
      </c>
      <c r="E10" s="36">
        <f>テーブル2[[#This Row],[時間単価
(円)
(B) ]]*テーブル2[[#This Row],[従事時間
(時間)
(C) ]]</f>
        <v>0</v>
      </c>
      <c r="F10" s="36">
        <f>+IF(テーブル2[[#This Row],[総支給額
(円)
(A)]]="",0,MIN(テーブル2[[#This Row],[総支給額
(円)
(A)]],テーブル2[[#This Row],[算定額
(D)=(B)X(C)]]))</f>
        <v>0</v>
      </c>
    </row>
    <row r="11" spans="1:8" s="2" customFormat="1" ht="36" customHeight="1" x14ac:dyDescent="0.15">
      <c r="A11" s="33" t="str">
        <f ca="1">SUBSTITUTE(SUBSTITUTE(SUBSTITUTE(ASC('R8年8月'!$B$3),"R","令和"),"令和1","令和元"),"H","平成")</f>
        <v>令和8年8月</v>
      </c>
      <c r="B11" s="40"/>
      <c r="C11" s="36">
        <f>LOOKUP(MIN(テーブル2[総支給額
(円)
(A)]),人件費単価一覧表[円以上],人件費単価一覧表[単位：円])</f>
        <v>1040</v>
      </c>
      <c r="D11" s="37">
        <f>MIN(作業日報兼直接人件費個別明細表5[[#Totals],[列6]]*24,150)</f>
        <v>0</v>
      </c>
      <c r="E11" s="36">
        <f>テーブル2[[#This Row],[時間単価
(円)
(B) ]]*テーブル2[[#This Row],[従事時間
(時間)
(C) ]]</f>
        <v>0</v>
      </c>
      <c r="F11" s="36">
        <f>+IF(テーブル2[[#This Row],[総支給額
(円)
(A)]]="",0,MIN(テーブル2[[#This Row],[総支給額
(円)
(A)]],テーブル2[[#This Row],[算定額
(D)=(B)X(C)]]))</f>
        <v>0</v>
      </c>
    </row>
    <row r="12" spans="1:8" s="2" customFormat="1" ht="36" customHeight="1" x14ac:dyDescent="0.15">
      <c r="A12" s="33" t="str">
        <f ca="1">SUBSTITUTE(SUBSTITUTE(SUBSTITUTE(ASC('R8年9月'!$B$3),"R","令和"),"令和1","令和元"),"H","平成")</f>
        <v>令和8年9月</v>
      </c>
      <c r="B12" s="40"/>
      <c r="C12" s="36">
        <f>LOOKUP(MIN(テーブル2[総支給額
(円)
(A)]),人件費単価一覧表[円以上],人件費単価一覧表[単位：円])</f>
        <v>1040</v>
      </c>
      <c r="D12" s="37">
        <f>MIN(作業日報兼直接人件費個別明細表6[[#Totals],[列6]]*24,150)</f>
        <v>0</v>
      </c>
      <c r="E12" s="36">
        <f>テーブル2[[#This Row],[時間単価
(円)
(B) ]]*テーブル2[[#This Row],[従事時間
(時間)
(C) ]]</f>
        <v>0</v>
      </c>
      <c r="F12" s="36">
        <f>+IF(テーブル2[[#This Row],[総支給額
(円)
(A)]]="",0,MIN(テーブル2[[#This Row],[総支給額
(円)
(A)]],テーブル2[[#This Row],[算定額
(D)=(B)X(C)]]))</f>
        <v>0</v>
      </c>
    </row>
    <row r="13" spans="1:8" s="2" customFormat="1" ht="36" customHeight="1" x14ac:dyDescent="0.15">
      <c r="A13" s="33" t="str">
        <f ca="1">SUBSTITUTE(SUBSTITUTE(SUBSTITUTE(ASC('R8年10月'!$B$3),"R","令和"),"令和1","令和元"),"H","平成")</f>
        <v>令和8年10月</v>
      </c>
      <c r="B13" s="40"/>
      <c r="C13" s="36">
        <f>LOOKUP(MIN(テーブル2[総支給額
(円)
(A)]),人件費単価一覧表[円以上],人件費単価一覧表[単位：円])</f>
        <v>1040</v>
      </c>
      <c r="D13" s="37">
        <f>MIN(作業日報兼直接人件費個別明細表7[[#Totals],[列6]]*24,150)</f>
        <v>0</v>
      </c>
      <c r="E13" s="36">
        <f>テーブル2[[#This Row],[時間単価
(円)
(B) ]]*テーブル2[[#This Row],[従事時間
(時間)
(C) ]]</f>
        <v>0</v>
      </c>
      <c r="F13" s="36">
        <f>+IF(テーブル2[[#This Row],[総支給額
(円)
(A)]]="",0,MIN(テーブル2[[#This Row],[総支給額
(円)
(A)]],テーブル2[[#This Row],[算定額
(D)=(B)X(C)]]))</f>
        <v>0</v>
      </c>
    </row>
    <row r="14" spans="1:8" s="2" customFormat="1" ht="36" customHeight="1" x14ac:dyDescent="0.15">
      <c r="A14" s="33" t="str">
        <f ca="1">SUBSTITUTE(SUBSTITUTE(SUBSTITUTE(ASC('R8年11月'!$B$3),"R","令和"),"令和1","令和元"),"H","平成")</f>
        <v>令和8年11月</v>
      </c>
      <c r="B14" s="40"/>
      <c r="C14" s="36">
        <f>LOOKUP(MIN(テーブル2[総支給額
(円)
(A)]),人件費単価一覧表[円以上],人件費単価一覧表[単位：円])</f>
        <v>1040</v>
      </c>
      <c r="D14" s="37">
        <f>MIN(作業日報兼直接人件費個別明細表8[[#Totals],[列6]]*24,150)</f>
        <v>0</v>
      </c>
      <c r="E14" s="36">
        <f>テーブル2[[#This Row],[時間単価
(円)
(B) ]]*テーブル2[[#This Row],[従事時間
(時間)
(C) ]]</f>
        <v>0</v>
      </c>
      <c r="F14" s="36">
        <f>+IF(テーブル2[[#This Row],[総支給額
(円)
(A)]]="",0,MIN(テーブル2[[#This Row],[総支給額
(円)
(A)]],テーブル2[[#This Row],[算定額
(D)=(B)X(C)]]))</f>
        <v>0</v>
      </c>
    </row>
    <row r="15" spans="1:8" s="2" customFormat="1" ht="36" customHeight="1" x14ac:dyDescent="0.15">
      <c r="A15" s="33" t="str">
        <f ca="1">SUBSTITUTE(SUBSTITUTE(SUBSTITUTE(ASC('R8年12月'!$B$3),"R","令和"),"令和1","令和元"),"H","平成")</f>
        <v>令和8年12月</v>
      </c>
      <c r="B15" s="40"/>
      <c r="C15" s="36">
        <f>LOOKUP(MIN(テーブル2[総支給額
(円)
(A)]),人件費単価一覧表[円以上],人件費単価一覧表[単位：円])</f>
        <v>1040</v>
      </c>
      <c r="D15" s="37">
        <f>MIN(作業日報兼直接人件費個別明細表9[[#Totals],[列6]]*24,150)</f>
        <v>0</v>
      </c>
      <c r="E15" s="36">
        <f>テーブル2[[#This Row],[時間単価
(円)
(B) ]]*テーブル2[[#This Row],[従事時間
(時間)
(C) ]]</f>
        <v>0</v>
      </c>
      <c r="F15" s="36">
        <f>+IF(テーブル2[[#This Row],[総支給額
(円)
(A)]]="",0,MIN(テーブル2[[#This Row],[総支給額
(円)
(A)]],テーブル2[[#This Row],[算定額
(D)=(B)X(C)]]))</f>
        <v>0</v>
      </c>
    </row>
    <row r="16" spans="1:8" s="2" customFormat="1" ht="36" customHeight="1" x14ac:dyDescent="0.15">
      <c r="A16" s="33" t="str">
        <f ca="1">SUBSTITUTE(SUBSTITUTE(SUBSTITUTE(ASC('R9年1月'!$B$3),"R","令和"),"令和1","令和元"),"H","平成")</f>
        <v>令和9年1月</v>
      </c>
      <c r="B16" s="40"/>
      <c r="C16" s="36">
        <f>LOOKUP(MIN(テーブル2[総支給額
(円)
(A)]),人件費単価一覧表[円以上],人件費単価一覧表[単位：円])</f>
        <v>1040</v>
      </c>
      <c r="D16" s="37">
        <f>MIN(作業日報兼直接人件費個別明細表10[[#Totals],[列6]]*24,150)</f>
        <v>0</v>
      </c>
      <c r="E16" s="36">
        <f>テーブル2[[#This Row],[時間単価
(円)
(B) ]]*テーブル2[[#This Row],[従事時間
(時間)
(C) ]]</f>
        <v>0</v>
      </c>
      <c r="F16" s="36">
        <f>+IF(テーブル2[[#This Row],[総支給額
(円)
(A)]]="",0,MIN(テーブル2[[#This Row],[総支給額
(円)
(A)]],テーブル2[[#This Row],[算定額
(D)=(B)X(C)]]))</f>
        <v>0</v>
      </c>
    </row>
    <row r="17" spans="1:11" s="2" customFormat="1" ht="36" customHeight="1" x14ac:dyDescent="0.15">
      <c r="A17" s="33" t="str">
        <f ca="1">SUBSTITUTE(SUBSTITUTE(SUBSTITUTE(ASC('R9年2月'!$B$3),"R","令和"),"令和1","令和元"),"H","平成")</f>
        <v>令和9年2月</v>
      </c>
      <c r="B17" s="40"/>
      <c r="C17" s="36">
        <f>LOOKUP(MIN(テーブル2[総支給額
(円)
(A)]),人件費単価一覧表[円以上],人件費単価一覧表[単位：円])</f>
        <v>1040</v>
      </c>
      <c r="D17" s="37">
        <f>MIN(作業日報兼直接人件費個別明細表1014[[#Totals],[列6]]*24,150)</f>
        <v>0</v>
      </c>
      <c r="E17" s="36">
        <f>テーブル2[[#This Row],[時間単価
(円)
(B) ]]*テーブル2[[#This Row],[従事時間
(時間)
(C) ]]</f>
        <v>0</v>
      </c>
      <c r="F17" s="36">
        <f>+IF(テーブル2[[#This Row],[総支給額
(円)
(A)]]="",0,MIN(テーブル2[[#This Row],[総支給額
(円)
(A)]],テーブル2[[#This Row],[算定額
(D)=(B)X(C)]]))</f>
        <v>0</v>
      </c>
    </row>
    <row r="18" spans="1:11" s="2" customFormat="1" ht="36" customHeight="1" x14ac:dyDescent="0.15">
      <c r="A18" s="33" t="str">
        <f ca="1">SUBSTITUTE(SUBSTITUTE(SUBSTITUTE(ASC('R9年3月'!$B$3),"R","令和"),"令和1","令和元"),"H","平成")</f>
        <v>令和9年3月</v>
      </c>
      <c r="B18" s="40"/>
      <c r="C18" s="36">
        <f>LOOKUP(MIN(テーブル2[総支給額
(円)
(A)]),人件費単価一覧表[円以上],人件費単価一覧表[単位：円])</f>
        <v>1040</v>
      </c>
      <c r="D18" s="37">
        <f>MIN(作業日報兼直接人件費個別明細表1015[[#Totals],[列6]]*24,150)</f>
        <v>0</v>
      </c>
      <c r="E18" s="36">
        <f>テーブル2[[#This Row],[時間単価
(円)
(B) ]]*テーブル2[[#This Row],[従事時間
(時間)
(C) ]]</f>
        <v>0</v>
      </c>
      <c r="F18" s="36">
        <f>+IF(テーブル2[[#This Row],[総支給額
(円)
(A)]]="",0,MIN(テーブル2[[#This Row],[総支給額
(円)
(A)]],テーブル2[[#This Row],[算定額
(D)=(B)X(C)]]))</f>
        <v>0</v>
      </c>
    </row>
    <row r="19" spans="1:11" s="2" customFormat="1" ht="36" customHeight="1" x14ac:dyDescent="0.15">
      <c r="A19" s="33" t="str">
        <f ca="1">SUBSTITUTE(SUBSTITUTE(SUBSTITUTE(ASC('R9年4月'!$B$3),"R","令和"),"令和1","令和元"),"H","平成")</f>
        <v>令和9年4月</v>
      </c>
      <c r="B19" s="40"/>
      <c r="C19" s="36">
        <f>LOOKUP(MIN(テーブル2[総支給額
(円)
(A)]),人件費単価一覧表[円以上],人件費単価一覧表[単位：円])</f>
        <v>1040</v>
      </c>
      <c r="D19" s="37">
        <f>MIN(作業日報兼直接人件費個別明細表101516[[#Totals],[列6]]*24,150)</f>
        <v>0</v>
      </c>
      <c r="E19" s="36">
        <f>テーブル2[[#This Row],[時間単価
(円)
(B) ]]*テーブル2[[#This Row],[従事時間
(時間)
(C) ]]</f>
        <v>0</v>
      </c>
      <c r="F19" s="36">
        <f>+IF(テーブル2[[#This Row],[総支給額
(円)
(A)]]="",0,MIN(テーブル2[[#This Row],[総支給額
(円)
(A)]],テーブル2[[#This Row],[算定額
(D)=(B)X(C)]]))</f>
        <v>0</v>
      </c>
    </row>
    <row r="20" spans="1:11" s="2" customFormat="1" ht="36" customHeight="1" x14ac:dyDescent="0.15">
      <c r="A20" s="33" t="str">
        <f ca="1">SUBSTITUTE(SUBSTITUTE(SUBSTITUTE(ASC('R9年5月'!$B$3),"R","令和"),"令和1","令和元"),"H","平成")</f>
        <v>令和9年5月</v>
      </c>
      <c r="B20" s="40"/>
      <c r="C20" s="36">
        <f>LOOKUP(MIN(テーブル2[総支給額
(円)
(A)]),人件費単価一覧表[円以上],人件費単価一覧表[単位：円])</f>
        <v>1040</v>
      </c>
      <c r="D20" s="37">
        <f>MIN(作業日報兼直接人件費個別明細表10151617[[#Totals],[列6]]*24,150)</f>
        <v>0</v>
      </c>
      <c r="E20" s="36">
        <f>テーブル2[[#This Row],[時間単価
(円)
(B) ]]*テーブル2[[#This Row],[従事時間
(時間)
(C) ]]</f>
        <v>0</v>
      </c>
      <c r="F20" s="36">
        <f>+IF(テーブル2[[#This Row],[総支給額
(円)
(A)]]="",0,MIN(テーブル2[[#This Row],[総支給額
(円)
(A)]],テーブル2[[#This Row],[算定額
(D)=(B)X(C)]]))</f>
        <v>0</v>
      </c>
    </row>
    <row r="21" spans="1:11" s="2" customFormat="1" ht="36" customHeight="1" x14ac:dyDescent="0.15">
      <c r="A21" s="33" t="str">
        <f ca="1">SUBSTITUTE(SUBSTITUTE(SUBSTITUTE(ASC('R9年6月'!$B$3),"R","令和"),"令和1","令和元"),"H","平成")</f>
        <v>令和9年6月</v>
      </c>
      <c r="B21" s="40"/>
      <c r="C21" s="36">
        <f>LOOKUP(MIN(テーブル2[総支給額
(円)
(A)]),人件費単価一覧表[円以上],人件費単価一覧表[単位：円])</f>
        <v>1040</v>
      </c>
      <c r="D21" s="37">
        <f>MIN(作業日報兼直接人件費個別明細表1015161718[[#Totals],[列6]]*24,150)</f>
        <v>0</v>
      </c>
      <c r="E21" s="36">
        <f>テーブル2[[#This Row],[時間単価
(円)
(B) ]]*テーブル2[[#This Row],[従事時間
(時間)
(C) ]]</f>
        <v>0</v>
      </c>
      <c r="F21" s="36">
        <f>+IF(テーブル2[[#This Row],[総支給額
(円)
(A)]]="",0,MIN(テーブル2[[#This Row],[総支給額
(円)
(A)]],テーブル2[[#This Row],[算定額
(D)=(B)X(C)]]))</f>
        <v>0</v>
      </c>
    </row>
    <row r="22" spans="1:11" s="2" customFormat="1" ht="36" customHeight="1" x14ac:dyDescent="0.15">
      <c r="A22" s="33" t="str">
        <f ca="1">SUBSTITUTE(SUBSTITUTE(SUBSTITUTE(ASC('R9年7月'!$B$3),"R","令和"),"令和1","令和元"),"H","平成")</f>
        <v>令和9年7月</v>
      </c>
      <c r="B22" s="40"/>
      <c r="C22" s="36">
        <f>LOOKUP(MIN(テーブル2[総支給額
(円)
(A)]),人件費単価一覧表[円以上],人件費単価一覧表[単位：円])</f>
        <v>1040</v>
      </c>
      <c r="D22" s="37">
        <f>MIN(作業日報兼直接人件費個別明細表101516171819[[#Totals],[列6]]*24,150)</f>
        <v>0</v>
      </c>
      <c r="E22" s="36">
        <f>テーブル2[[#This Row],[時間単価
(円)
(B) ]]*テーブル2[[#This Row],[従事時間
(時間)
(C) ]]</f>
        <v>0</v>
      </c>
      <c r="F22" s="36">
        <f>+IF(テーブル2[[#This Row],[総支給額
(円)
(A)]]="",0,MIN(テーブル2[[#This Row],[総支給額
(円)
(A)]],テーブル2[[#This Row],[算定額
(D)=(B)X(C)]]))</f>
        <v>0</v>
      </c>
    </row>
    <row r="23" spans="1:11" s="2" customFormat="1" ht="36" customHeight="1" x14ac:dyDescent="0.15">
      <c r="A23" s="33" t="str">
        <f ca="1">SUBSTITUTE(SUBSTITUTE(SUBSTITUTE(ASC('R9年8月'!$B$3),"R","令和"),"令和1","令和元"),"H","平成")</f>
        <v>令和9年8月</v>
      </c>
      <c r="B23" s="40"/>
      <c r="C23" s="36">
        <f>LOOKUP(MIN(テーブル2[総支給額
(円)
(A)]),人件費単価一覧表[円以上],人件費単価一覧表[単位：円])</f>
        <v>1040</v>
      </c>
      <c r="D23" s="37">
        <f>MIN(作業日報兼直接人件費個別明細表10151617181920[[#Totals],[列6]]*24,150)</f>
        <v>0</v>
      </c>
      <c r="E23" s="36">
        <f>テーブル2[[#This Row],[時間単価
(円)
(B) ]]*テーブル2[[#This Row],[従事時間
(時間)
(C) ]]</f>
        <v>0</v>
      </c>
      <c r="F23" s="36">
        <f>+IF(テーブル2[[#This Row],[総支給額
(円)
(A)]]="",0,MIN(テーブル2[[#This Row],[総支給額
(円)
(A)]],テーブル2[[#This Row],[算定額
(D)=(B)X(C)]]))</f>
        <v>0</v>
      </c>
    </row>
    <row r="24" spans="1:11" s="2" customFormat="1" ht="36" customHeight="1" x14ac:dyDescent="0.15">
      <c r="A24" s="33" t="str">
        <f ca="1">SUBSTITUTE(SUBSTITUTE(SUBSTITUTE(ASC('R9年9月'!$B$3),"R","令和"),"令和1","令和元"),"H","平成")</f>
        <v>令和9年9月</v>
      </c>
      <c r="B24" s="40"/>
      <c r="C24" s="36">
        <f>LOOKUP(MIN(テーブル2[総支給額
(円)
(A)]),人件費単価一覧表[円以上],人件費単価一覧表[単位：円])</f>
        <v>1040</v>
      </c>
      <c r="D24" s="37">
        <f>MIN(作業日報兼直接人件費個別明細表1015161718192021[[#Totals],[列6]]*24,150)</f>
        <v>0</v>
      </c>
      <c r="E24" s="36">
        <f>テーブル2[[#This Row],[時間単価
(円)
(B) ]]*テーブル2[[#This Row],[従事時間
(時間)
(C) ]]</f>
        <v>0</v>
      </c>
      <c r="F24" s="36">
        <f>+IF(テーブル2[[#This Row],[総支給額
(円)
(A)]]="",0,MIN(テーブル2[[#This Row],[総支給額
(円)
(A)]],テーブル2[[#This Row],[算定額
(D)=(B)X(C)]]))</f>
        <v>0</v>
      </c>
    </row>
    <row r="25" spans="1:11" ht="36" customHeight="1" x14ac:dyDescent="0.15">
      <c r="A25" s="34"/>
      <c r="B25" s="35"/>
      <c r="C25" s="39">
        <f>LOOKUP(MIN(テーブル2[総支給額
(円)
(A)]),$H$30:$H$55,$K$30:$K$55)</f>
        <v>1040</v>
      </c>
      <c r="D25" s="38">
        <f>SUBTOTAL(109,テーブル2[従事時間
(時間)
(C) ])</f>
        <v>0</v>
      </c>
      <c r="E25" s="39">
        <f>SUBTOTAL(109,テーブル2[算定額
(D)=(B)X(C)])</f>
        <v>0</v>
      </c>
      <c r="F25" s="39">
        <f>SUBTOTAL(109,テーブル2[助成対象経費
(円)
(A)を上限
とする])</f>
        <v>0</v>
      </c>
    </row>
    <row r="26" spans="1:11" ht="24" customHeight="1" x14ac:dyDescent="0.15">
      <c r="A26" s="74" t="s">
        <v>26</v>
      </c>
      <c r="B26" s="75"/>
      <c r="C26" s="75"/>
      <c r="D26" s="75"/>
      <c r="E26" s="75"/>
      <c r="F26" s="75"/>
    </row>
    <row r="27" spans="1:11" ht="21" customHeight="1" x14ac:dyDescent="0.15">
      <c r="A27" s="82" t="s">
        <v>28</v>
      </c>
      <c r="B27" s="82"/>
      <c r="C27" s="82"/>
      <c r="D27" s="82"/>
      <c r="E27" s="82"/>
      <c r="F27" s="82"/>
    </row>
    <row r="28" spans="1:11" ht="21" customHeight="1" x14ac:dyDescent="0.15">
      <c r="A28" s="72" t="s">
        <v>29</v>
      </c>
      <c r="B28" s="73"/>
      <c r="C28" s="73"/>
      <c r="D28" s="73"/>
      <c r="E28" s="73"/>
      <c r="F28" s="73"/>
      <c r="H28" s="80" t="s">
        <v>2</v>
      </c>
      <c r="I28" s="80"/>
      <c r="J28" s="80"/>
      <c r="K28" s="25" t="s">
        <v>3</v>
      </c>
    </row>
    <row r="29" spans="1:11" ht="30" customHeight="1" x14ac:dyDescent="0.15">
      <c r="A29" s="72" t="s">
        <v>32</v>
      </c>
      <c r="B29" s="73"/>
      <c r="C29" s="73"/>
      <c r="D29" s="73"/>
      <c r="E29" s="73"/>
      <c r="F29" s="73"/>
      <c r="H29" s="26" t="s">
        <v>4</v>
      </c>
      <c r="I29" s="27" t="s">
        <v>0</v>
      </c>
      <c r="J29" s="27" t="s">
        <v>5</v>
      </c>
      <c r="K29" s="28" t="s">
        <v>6</v>
      </c>
    </row>
    <row r="30" spans="1:11" ht="21" customHeight="1" x14ac:dyDescent="0.15">
      <c r="A30" s="72" t="s">
        <v>30</v>
      </c>
      <c r="B30" s="73"/>
      <c r="C30" s="73"/>
      <c r="D30" s="73"/>
      <c r="E30" s="73"/>
      <c r="F30" s="73"/>
      <c r="H30" s="29">
        <v>0</v>
      </c>
      <c r="I30" s="30" t="s">
        <v>7</v>
      </c>
      <c r="J30" s="31">
        <v>130000</v>
      </c>
      <c r="K30" s="44">
        <v>1040</v>
      </c>
    </row>
    <row r="31" spans="1:11" ht="21" customHeight="1" x14ac:dyDescent="0.15">
      <c r="H31" s="70">
        <v>130000</v>
      </c>
      <c r="I31" s="71"/>
      <c r="J31" s="31">
        <v>138000</v>
      </c>
      <c r="K31" s="44">
        <v>1110</v>
      </c>
    </row>
    <row r="32" spans="1:11" ht="21" customHeight="1" x14ac:dyDescent="0.15">
      <c r="A32" s="68"/>
      <c r="B32" s="69"/>
      <c r="C32" s="69"/>
      <c r="D32" s="69"/>
      <c r="E32" s="69"/>
      <c r="F32" s="69"/>
      <c r="H32" s="70">
        <v>138000</v>
      </c>
      <c r="I32" s="30" t="s">
        <v>7</v>
      </c>
      <c r="J32" s="31">
        <v>146000</v>
      </c>
      <c r="K32" s="44">
        <v>1180</v>
      </c>
    </row>
    <row r="33" spans="1:11" ht="24" customHeight="1" x14ac:dyDescent="0.15">
      <c r="A33" s="74"/>
      <c r="B33" s="75"/>
      <c r="C33" s="75"/>
      <c r="D33" s="75"/>
      <c r="E33" s="75"/>
      <c r="F33" s="75"/>
      <c r="H33" s="32">
        <v>146000</v>
      </c>
      <c r="I33" s="30" t="s">
        <v>7</v>
      </c>
      <c r="J33" s="31">
        <v>155000</v>
      </c>
      <c r="K33" s="44">
        <v>1240</v>
      </c>
    </row>
    <row r="34" spans="1:11" ht="24" customHeight="1" x14ac:dyDescent="0.15">
      <c r="H34" s="32">
        <v>155000</v>
      </c>
      <c r="I34" s="30" t="s">
        <v>7</v>
      </c>
      <c r="J34" s="31">
        <v>165000</v>
      </c>
      <c r="K34" s="44">
        <v>1330</v>
      </c>
    </row>
    <row r="35" spans="1:11" ht="24" customHeight="1" x14ac:dyDescent="0.15">
      <c r="H35" s="32">
        <v>165000</v>
      </c>
      <c r="I35" s="30" t="s">
        <v>7</v>
      </c>
      <c r="J35" s="31">
        <v>175000</v>
      </c>
      <c r="K35" s="44">
        <v>1410</v>
      </c>
    </row>
    <row r="36" spans="1:11" ht="24" customHeight="1" x14ac:dyDescent="0.15">
      <c r="H36" s="32">
        <v>175000</v>
      </c>
      <c r="I36" s="30" t="s">
        <v>7</v>
      </c>
      <c r="J36" s="31">
        <v>185000</v>
      </c>
      <c r="K36" s="44">
        <v>1490</v>
      </c>
    </row>
    <row r="37" spans="1:11" ht="24" customHeight="1" x14ac:dyDescent="0.15">
      <c r="H37" s="32">
        <v>185000</v>
      </c>
      <c r="I37" s="30" t="s">
        <v>7</v>
      </c>
      <c r="J37" s="31">
        <v>195000</v>
      </c>
      <c r="K37" s="44">
        <v>1580</v>
      </c>
    </row>
    <row r="38" spans="1:11" ht="24" customHeight="1" x14ac:dyDescent="0.15">
      <c r="H38" s="32">
        <v>195000</v>
      </c>
      <c r="I38" s="30" t="s">
        <v>7</v>
      </c>
      <c r="J38" s="31">
        <v>210000</v>
      </c>
      <c r="K38" s="44">
        <v>1660</v>
      </c>
    </row>
    <row r="39" spans="1:11" ht="24" customHeight="1" x14ac:dyDescent="0.15">
      <c r="H39" s="32">
        <v>210000</v>
      </c>
      <c r="I39" s="30" t="s">
        <v>7</v>
      </c>
      <c r="J39" s="31">
        <v>230000</v>
      </c>
      <c r="K39" s="44">
        <v>1830</v>
      </c>
    </row>
    <row r="40" spans="1:11" ht="24" customHeight="1" x14ac:dyDescent="0.15">
      <c r="H40" s="32">
        <v>230000</v>
      </c>
      <c r="I40" s="30" t="s">
        <v>7</v>
      </c>
      <c r="J40" s="31">
        <v>250000</v>
      </c>
      <c r="K40" s="44">
        <v>1990</v>
      </c>
    </row>
    <row r="41" spans="1:11" ht="24" customHeight="1" x14ac:dyDescent="0.15">
      <c r="H41" s="32">
        <v>250000</v>
      </c>
      <c r="I41" s="30" t="s">
        <v>7</v>
      </c>
      <c r="J41" s="31">
        <v>270000</v>
      </c>
      <c r="K41" s="44">
        <v>2160</v>
      </c>
    </row>
    <row r="42" spans="1:11" ht="24" customHeight="1" x14ac:dyDescent="0.15">
      <c r="H42" s="32">
        <v>270000</v>
      </c>
      <c r="I42" s="30" t="s">
        <v>7</v>
      </c>
      <c r="J42" s="31">
        <v>290000</v>
      </c>
      <c r="K42" s="44">
        <v>2330</v>
      </c>
    </row>
    <row r="43" spans="1:11" ht="24" customHeight="1" x14ac:dyDescent="0.15">
      <c r="H43" s="32">
        <v>290000</v>
      </c>
      <c r="I43" s="30" t="s">
        <v>7</v>
      </c>
      <c r="J43" s="31">
        <v>310000</v>
      </c>
      <c r="K43" s="44">
        <v>2490</v>
      </c>
    </row>
    <row r="44" spans="1:11" ht="24" customHeight="1" x14ac:dyDescent="0.15">
      <c r="H44" s="32">
        <v>310000</v>
      </c>
      <c r="I44" s="30" t="s">
        <v>7</v>
      </c>
      <c r="J44" s="31">
        <v>330000</v>
      </c>
      <c r="K44" s="44">
        <v>2660</v>
      </c>
    </row>
    <row r="45" spans="1:11" ht="24" customHeight="1" x14ac:dyDescent="0.15">
      <c r="H45" s="32">
        <v>330000</v>
      </c>
      <c r="I45" s="30" t="s">
        <v>7</v>
      </c>
      <c r="J45" s="31">
        <v>350000</v>
      </c>
      <c r="K45" s="44">
        <v>2820</v>
      </c>
    </row>
    <row r="46" spans="1:11" ht="24" customHeight="1" x14ac:dyDescent="0.15">
      <c r="H46" s="32">
        <v>350000</v>
      </c>
      <c r="I46" s="30" t="s">
        <v>7</v>
      </c>
      <c r="J46" s="31">
        <v>370000</v>
      </c>
      <c r="K46" s="44">
        <v>2990</v>
      </c>
    </row>
    <row r="47" spans="1:11" ht="24" customHeight="1" x14ac:dyDescent="0.15">
      <c r="H47" s="32">
        <v>370000</v>
      </c>
      <c r="I47" s="30" t="s">
        <v>7</v>
      </c>
      <c r="J47" s="31">
        <v>395000</v>
      </c>
      <c r="K47" s="44">
        <v>3160</v>
      </c>
    </row>
    <row r="48" spans="1:11" ht="24" customHeight="1" x14ac:dyDescent="0.15">
      <c r="H48" s="32">
        <v>395000</v>
      </c>
      <c r="I48" s="30" t="s">
        <v>7</v>
      </c>
      <c r="J48" s="31">
        <v>425000</v>
      </c>
      <c r="K48" s="44">
        <v>3410</v>
      </c>
    </row>
    <row r="49" spans="8:11" ht="24" customHeight="1" x14ac:dyDescent="0.15">
      <c r="H49" s="32">
        <v>425000</v>
      </c>
      <c r="I49" s="30" t="s">
        <v>7</v>
      </c>
      <c r="J49" s="31">
        <v>455000</v>
      </c>
      <c r="K49" s="44">
        <v>3660</v>
      </c>
    </row>
    <row r="50" spans="8:11" ht="24" customHeight="1" x14ac:dyDescent="0.15">
      <c r="H50" s="32">
        <v>455000</v>
      </c>
      <c r="I50" s="30" t="s">
        <v>7</v>
      </c>
      <c r="J50" s="31">
        <v>485000</v>
      </c>
      <c r="K50" s="44">
        <v>3910</v>
      </c>
    </row>
    <row r="51" spans="8:11" ht="24" customHeight="1" x14ac:dyDescent="0.15">
      <c r="H51" s="32">
        <v>485000</v>
      </c>
      <c r="I51" s="30" t="s">
        <v>7</v>
      </c>
      <c r="J51" s="31">
        <v>515000</v>
      </c>
      <c r="K51" s="44">
        <v>4160</v>
      </c>
    </row>
    <row r="52" spans="8:11" ht="24" customHeight="1" x14ac:dyDescent="0.15">
      <c r="H52" s="32">
        <v>515000</v>
      </c>
      <c r="I52" s="30" t="s">
        <v>7</v>
      </c>
      <c r="J52" s="31">
        <v>545000</v>
      </c>
      <c r="K52" s="44">
        <v>4410</v>
      </c>
    </row>
    <row r="53" spans="8:11" ht="24" customHeight="1" x14ac:dyDescent="0.15">
      <c r="H53" s="32">
        <v>545000</v>
      </c>
      <c r="I53" s="30" t="s">
        <v>7</v>
      </c>
      <c r="J53" s="31">
        <v>575000</v>
      </c>
      <c r="K53" s="44">
        <v>4660</v>
      </c>
    </row>
    <row r="54" spans="8:11" ht="24" customHeight="1" x14ac:dyDescent="0.15">
      <c r="H54" s="32">
        <v>575000</v>
      </c>
      <c r="I54" s="30" t="s">
        <v>7</v>
      </c>
      <c r="J54" s="31">
        <v>605000</v>
      </c>
      <c r="K54" s="44">
        <v>4910</v>
      </c>
    </row>
    <row r="55" spans="8:11" ht="24" customHeight="1" x14ac:dyDescent="0.15">
      <c r="H55" s="32">
        <v>605000</v>
      </c>
      <c r="I55" s="30" t="s">
        <v>7</v>
      </c>
      <c r="J55" s="31"/>
      <c r="K55" s="44">
        <v>5160</v>
      </c>
    </row>
  </sheetData>
  <sheetProtection formatCells="0" selectLockedCells="1"/>
  <mergeCells count="12">
    <mergeCell ref="H28:J28"/>
    <mergeCell ref="B5:F5"/>
    <mergeCell ref="B4:F4"/>
    <mergeCell ref="A27:F27"/>
    <mergeCell ref="A28:F28"/>
    <mergeCell ref="A29:F29"/>
    <mergeCell ref="A30:F30"/>
    <mergeCell ref="A33:F33"/>
    <mergeCell ref="A1:F1"/>
    <mergeCell ref="A3:F3"/>
    <mergeCell ref="A2:F2"/>
    <mergeCell ref="A26:F26"/>
  </mergeCells>
  <phoneticPr fontId="2"/>
  <conditionalFormatting sqref="B4:F5">
    <cfRule type="expression" dxfId="9" priority="1">
      <formula>B4=""</formula>
    </cfRule>
  </conditionalFormatting>
  <printOptions horizontalCentered="1"/>
  <pageMargins left="0.59055118110236227" right="0.39370078740157483" top="0.59055118110236227" bottom="0.59055118110236227" header="0.51181102362204722" footer="0.51181102362204722"/>
  <pageSetup paperSize="9" orientation="portrait" r:id="rId1"/>
  <headerFooter alignWithMargins="0"/>
  <drawing r:id="rId2"/>
  <legacyDrawing r:id="rId3"/>
  <tableParts count="2">
    <tablePart r:id="rId4"/>
    <tablePart r:id="rId5"/>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79998168889431442"/>
  </sheetPr>
  <dimension ref="A1:P57"/>
  <sheetViews>
    <sheetView zoomScaleNormal="100" workbookViewId="0">
      <selection sqref="A1:F1"/>
    </sheetView>
  </sheetViews>
  <sheetFormatPr defaultRowHeight="13.5" x14ac:dyDescent="0.15"/>
  <cols>
    <col min="1" max="1" width="12.75" bestFit="1" customWidth="1"/>
    <col min="2" max="2" width="18.625" customWidth="1"/>
    <col min="3" max="5" width="14.25" customWidth="1"/>
    <col min="6" max="6" width="16.625" customWidth="1"/>
    <col min="7" max="7" width="26.625" customWidth="1"/>
  </cols>
  <sheetData>
    <row r="1" spans="1:16" x14ac:dyDescent="0.15">
      <c r="A1" s="76" t="s">
        <v>34</v>
      </c>
      <c r="B1" s="76"/>
      <c r="C1" s="76"/>
      <c r="D1" s="76"/>
      <c r="E1" s="76"/>
      <c r="F1" s="76"/>
      <c r="G1" s="1"/>
      <c r="H1" s="1"/>
      <c r="I1" s="1"/>
      <c r="J1" s="1"/>
      <c r="K1" s="1"/>
      <c r="L1" s="1"/>
      <c r="M1" s="1"/>
      <c r="N1" s="1"/>
      <c r="O1" s="1"/>
      <c r="P1" s="1"/>
    </row>
    <row r="2" spans="1:16" ht="27" customHeight="1" x14ac:dyDescent="0.15">
      <c r="A2" s="78" t="s">
        <v>23</v>
      </c>
      <c r="B2" s="79"/>
      <c r="C2" s="79"/>
      <c r="D2" s="79"/>
      <c r="E2" s="79"/>
      <c r="F2" s="79"/>
      <c r="G2" s="1"/>
      <c r="H2" s="1"/>
      <c r="I2" s="1"/>
      <c r="J2" s="1"/>
      <c r="K2" s="1"/>
      <c r="L2" s="1"/>
      <c r="M2" s="1"/>
      <c r="N2" s="1"/>
      <c r="O2" s="1"/>
      <c r="P2" s="1"/>
    </row>
    <row r="3" spans="1:16" ht="17.45" customHeight="1" x14ac:dyDescent="0.15">
      <c r="A3" s="77" t="str">
        <f>"報告期間："&amp;A7&amp;"～"&amp;A16&amp;"まで"</f>
        <v>報告期間：令和8年4月～・・・まで</v>
      </c>
      <c r="B3" s="77"/>
      <c r="C3" s="77"/>
      <c r="D3" s="77"/>
      <c r="E3" s="77"/>
      <c r="F3" s="77"/>
      <c r="G3" s="1"/>
      <c r="H3" s="1"/>
      <c r="I3" s="1"/>
      <c r="J3" s="1"/>
      <c r="K3" s="1"/>
      <c r="L3" s="1"/>
      <c r="M3" s="1"/>
      <c r="N3" s="1"/>
      <c r="O3" s="1"/>
      <c r="P3" s="1"/>
    </row>
    <row r="4" spans="1:16" ht="24.6" customHeight="1" x14ac:dyDescent="0.15">
      <c r="A4" s="57" t="s">
        <v>15</v>
      </c>
      <c r="B4" s="84" t="s">
        <v>35</v>
      </c>
      <c r="C4" s="84"/>
      <c r="D4" s="84"/>
      <c r="E4" s="84"/>
      <c r="F4" s="84"/>
      <c r="G4" s="1"/>
      <c r="H4" s="1"/>
      <c r="I4" s="1"/>
      <c r="J4" s="1"/>
      <c r="K4" s="1"/>
      <c r="L4" s="1"/>
      <c r="M4" s="1"/>
      <c r="N4" s="1"/>
      <c r="O4" s="1"/>
      <c r="P4" s="1"/>
    </row>
    <row r="5" spans="1:16" ht="24.6" customHeight="1" x14ac:dyDescent="0.15">
      <c r="A5" s="57" t="s">
        <v>9</v>
      </c>
      <c r="B5" s="84" t="s">
        <v>36</v>
      </c>
      <c r="C5" s="84"/>
      <c r="D5" s="84"/>
      <c r="E5" s="84"/>
      <c r="F5" s="84"/>
      <c r="G5" s="1"/>
      <c r="H5" s="1"/>
      <c r="I5" s="1"/>
      <c r="J5" s="1"/>
      <c r="K5" s="1"/>
      <c r="L5" s="1"/>
      <c r="M5" s="1"/>
      <c r="N5" s="1"/>
      <c r="O5" s="1"/>
      <c r="P5" s="1"/>
    </row>
    <row r="6" spans="1:16" ht="51" x14ac:dyDescent="0.15">
      <c r="A6" s="41" t="s">
        <v>22</v>
      </c>
      <c r="B6" s="42" t="s">
        <v>18</v>
      </c>
      <c r="C6" s="41" t="s">
        <v>19</v>
      </c>
      <c r="D6" s="42" t="s">
        <v>20</v>
      </c>
      <c r="E6" s="43" t="s">
        <v>21</v>
      </c>
      <c r="F6" s="42" t="s">
        <v>24</v>
      </c>
      <c r="G6" s="2"/>
      <c r="H6" s="2"/>
      <c r="I6" s="2"/>
      <c r="J6" s="2"/>
      <c r="K6" s="2"/>
      <c r="L6" s="2"/>
      <c r="M6" s="2"/>
      <c r="N6" s="2"/>
      <c r="O6" s="2"/>
      <c r="P6" s="2"/>
    </row>
    <row r="7" spans="1:16" ht="30.75" customHeight="1" x14ac:dyDescent="0.15">
      <c r="A7" s="33" t="s">
        <v>50</v>
      </c>
      <c r="B7" s="63">
        <v>280000</v>
      </c>
      <c r="C7" s="36">
        <f>LOOKUP(MIN(テーブル225[総支給額
(円)
(A)]),人件費単価一覧表26[円以上],人件費単価一覧表26[単位：円])</f>
        <v>2160</v>
      </c>
      <c r="D7" s="37">
        <v>73</v>
      </c>
      <c r="E7" s="36">
        <f>テーブル225[[#This Row],[時間単価
(円)
(B) ]]*テーブル225[[#This Row],[従事時間
(時間)
(C) ]]</f>
        <v>157680</v>
      </c>
      <c r="F7" s="36">
        <f>+IF(テーブル225[[#This Row],[総支給額
(円)
(A)]]="",0,MIN(テーブル225[[#This Row],[総支給額
(円)
(A)]],テーブル225[[#This Row],[算定額
(D)=(B)X(C)]]))</f>
        <v>157680</v>
      </c>
      <c r="G7" s="2"/>
      <c r="H7" s="2"/>
      <c r="I7" s="2"/>
      <c r="J7" s="2"/>
      <c r="K7" s="2"/>
      <c r="L7" s="2"/>
      <c r="M7" s="2"/>
      <c r="N7" s="2"/>
      <c r="O7" s="2"/>
      <c r="P7" s="2"/>
    </row>
    <row r="8" spans="1:16" ht="30.75" customHeight="1" x14ac:dyDescent="0.15">
      <c r="A8" s="33" t="s">
        <v>51</v>
      </c>
      <c r="B8" s="63">
        <v>320000</v>
      </c>
      <c r="C8" s="36">
        <f>LOOKUP(MIN(テーブル225[総支給額
(円)
(A)]),人件費単価一覧表26[円以上],人件費単価一覧表26[単位：円])</f>
        <v>2160</v>
      </c>
      <c r="D8" s="37">
        <v>118.5</v>
      </c>
      <c r="E8" s="36">
        <f>テーブル225[[#This Row],[時間単価
(円)
(B) ]]*テーブル225[[#This Row],[従事時間
(時間)
(C) ]]</f>
        <v>255960</v>
      </c>
      <c r="F8" s="36">
        <f>+IF(テーブル225[[#This Row],[総支給額
(円)
(A)]]="",0,MIN(テーブル225[[#This Row],[総支給額
(円)
(A)]],テーブル225[[#This Row],[算定額
(D)=(B)X(C)]]))</f>
        <v>255960</v>
      </c>
      <c r="G8" s="2"/>
      <c r="H8" s="58"/>
      <c r="I8" s="2"/>
      <c r="J8" s="2"/>
      <c r="K8" s="2"/>
      <c r="L8" s="2"/>
      <c r="M8" s="2"/>
      <c r="N8" s="2"/>
      <c r="O8" s="2"/>
      <c r="P8" s="2"/>
    </row>
    <row r="9" spans="1:16" ht="30.75" customHeight="1" x14ac:dyDescent="0.15">
      <c r="A9" s="33" t="s">
        <v>52</v>
      </c>
      <c r="B9" s="63">
        <v>260000</v>
      </c>
      <c r="C9" s="36">
        <f>LOOKUP(MIN(テーブル225[総支給額
(円)
(A)]),人件費単価一覧表26[円以上],人件費単価一覧表26[単位：円])</f>
        <v>2160</v>
      </c>
      <c r="D9" s="37">
        <v>150</v>
      </c>
      <c r="E9" s="36">
        <f>テーブル225[[#This Row],[時間単価
(円)
(B) ]]*テーブル225[[#This Row],[従事時間
(時間)
(C) ]]</f>
        <v>324000</v>
      </c>
      <c r="F9" s="36">
        <f>+IF(テーブル225[[#This Row],[総支給額
(円)
(A)]]="",0,MIN(テーブル225[[#This Row],[総支給額
(円)
(A)]],テーブル225[[#This Row],[算定額
(D)=(B)X(C)]]))</f>
        <v>260000</v>
      </c>
      <c r="G9" s="2"/>
      <c r="H9" s="2"/>
      <c r="I9" s="2"/>
      <c r="J9" s="2"/>
      <c r="K9" s="2"/>
      <c r="L9" s="2"/>
      <c r="M9" s="2"/>
      <c r="N9" s="2"/>
      <c r="O9" s="2"/>
      <c r="P9" s="2"/>
    </row>
    <row r="10" spans="1:16" ht="30.75" customHeight="1" x14ac:dyDescent="0.15">
      <c r="A10" s="33" t="s">
        <v>53</v>
      </c>
      <c r="B10" s="63">
        <v>260000</v>
      </c>
      <c r="C10" s="36">
        <f>LOOKUP(MIN(テーブル225[総支給額
(円)
(A)]),人件費単価一覧表26[円以上],人件費単価一覧表26[単位：円])</f>
        <v>2160</v>
      </c>
      <c r="D10" s="37">
        <v>134.5</v>
      </c>
      <c r="E10" s="36">
        <f>テーブル225[[#This Row],[時間単価
(円)
(B) ]]*テーブル225[[#This Row],[従事時間
(時間)
(C) ]]</f>
        <v>290520</v>
      </c>
      <c r="F10" s="36">
        <f>+IF(テーブル225[[#This Row],[総支給額
(円)
(A)]]="",0,MIN(テーブル225[[#This Row],[総支給額
(円)
(A)]],テーブル225[[#This Row],[算定額
(D)=(B)X(C)]]))</f>
        <v>260000</v>
      </c>
      <c r="G10" s="2"/>
      <c r="H10" s="2"/>
      <c r="I10" s="2"/>
      <c r="J10" s="2"/>
      <c r="K10" s="2"/>
      <c r="L10" s="2"/>
      <c r="M10" s="2"/>
      <c r="N10" s="2"/>
      <c r="O10" s="2"/>
      <c r="P10" s="2"/>
    </row>
    <row r="11" spans="1:16" ht="30.75" customHeight="1" x14ac:dyDescent="0.15">
      <c r="A11" s="33" t="s">
        <v>54</v>
      </c>
      <c r="B11" s="63">
        <v>260000</v>
      </c>
      <c r="C11" s="36">
        <f>LOOKUP(MIN(テーブル225[総支給額
(円)
(A)]),人件費単価一覧表26[円以上],人件費単価一覧表26[単位：円])</f>
        <v>2160</v>
      </c>
      <c r="D11" s="37">
        <v>110.5</v>
      </c>
      <c r="E11" s="36">
        <f>テーブル225[[#This Row],[時間単価
(円)
(B) ]]*テーブル225[[#This Row],[従事時間
(時間)
(C) ]]</f>
        <v>238680</v>
      </c>
      <c r="F11" s="36">
        <f>+IF(テーブル225[[#This Row],[総支給額
(円)
(A)]]="",0,MIN(テーブル225[[#This Row],[総支給額
(円)
(A)]],テーブル225[[#This Row],[算定額
(D)=(B)X(C)]]))</f>
        <v>238680</v>
      </c>
      <c r="G11" s="2"/>
      <c r="H11" s="2"/>
      <c r="I11" s="2"/>
      <c r="J11" s="2"/>
      <c r="K11" s="2"/>
      <c r="L11" s="2"/>
      <c r="M11" s="2"/>
      <c r="N11" s="2"/>
      <c r="O11" s="2"/>
      <c r="P11" s="2"/>
    </row>
    <row r="12" spans="1:16" ht="30.75" customHeight="1" x14ac:dyDescent="0.15">
      <c r="A12" s="33" t="s">
        <v>55</v>
      </c>
      <c r="B12" s="63">
        <v>260000</v>
      </c>
      <c r="C12" s="36">
        <f>LOOKUP(MIN(テーブル225[総支給額
(円)
(A)]),人件費単価一覧表26[円以上],人件費単価一覧表26[単位：円])</f>
        <v>2160</v>
      </c>
      <c r="D12" s="37">
        <v>73</v>
      </c>
      <c r="E12" s="36">
        <f>テーブル225[[#This Row],[時間単価
(円)
(B) ]]*テーブル225[[#This Row],[従事時間
(時間)
(C) ]]</f>
        <v>157680</v>
      </c>
      <c r="F12" s="36">
        <f>+IF(テーブル225[[#This Row],[総支給額
(円)
(A)]]="",0,MIN(テーブル225[[#This Row],[総支給額
(円)
(A)]],テーブル225[[#This Row],[算定額
(D)=(B)X(C)]]))</f>
        <v>157680</v>
      </c>
      <c r="G12" s="2"/>
      <c r="H12" s="2"/>
      <c r="I12" s="2"/>
      <c r="J12" s="2"/>
      <c r="K12" s="2"/>
      <c r="L12" s="2"/>
      <c r="M12" s="2"/>
      <c r="N12" s="2"/>
      <c r="O12" s="2"/>
      <c r="P12" s="2"/>
    </row>
    <row r="13" spans="1:16" ht="30.75" customHeight="1" x14ac:dyDescent="0.15">
      <c r="A13" s="33" t="s">
        <v>56</v>
      </c>
      <c r="B13" s="63">
        <v>320000</v>
      </c>
      <c r="C13" s="36">
        <f>LOOKUP(MIN(テーブル225[総支給額
(円)
(A)]),人件費単価一覧表26[円以上],人件費単価一覧表26[単位：円])</f>
        <v>2160</v>
      </c>
      <c r="D13" s="37">
        <v>127</v>
      </c>
      <c r="E13" s="36">
        <f>テーブル225[[#This Row],[時間単価
(円)
(B) ]]*テーブル225[[#This Row],[従事時間
(時間)
(C) ]]</f>
        <v>274320</v>
      </c>
      <c r="F13" s="36">
        <f>+IF(テーブル225[[#This Row],[総支給額
(円)
(A)]]="",0,MIN(テーブル225[[#This Row],[総支給額
(円)
(A)]],テーブル225[[#This Row],[算定額
(D)=(B)X(C)]]))</f>
        <v>274320</v>
      </c>
      <c r="G13" s="2"/>
      <c r="H13" s="2"/>
      <c r="I13" s="2"/>
      <c r="J13" s="2"/>
      <c r="K13" s="2"/>
      <c r="L13" s="2"/>
      <c r="M13" s="2"/>
      <c r="N13" s="2"/>
      <c r="O13" s="2"/>
      <c r="P13" s="2"/>
    </row>
    <row r="14" spans="1:16" ht="30.75" customHeight="1" x14ac:dyDescent="0.15">
      <c r="A14" s="33" t="s">
        <v>57</v>
      </c>
      <c r="B14" s="63">
        <v>260000</v>
      </c>
      <c r="C14" s="36">
        <f>LOOKUP(MIN(テーブル225[総支給額
(円)
(A)]),人件費単価一覧表26[円以上],人件費単価一覧表26[単位：円])</f>
        <v>2160</v>
      </c>
      <c r="D14" s="37">
        <v>135</v>
      </c>
      <c r="E14" s="36">
        <f>テーブル225[[#This Row],[時間単価
(円)
(B) ]]*テーブル225[[#This Row],[従事時間
(時間)
(C) ]]</f>
        <v>291600</v>
      </c>
      <c r="F14" s="36">
        <f>+IF(テーブル225[[#This Row],[総支給額
(円)
(A)]]="",0,MIN(テーブル225[[#This Row],[総支給額
(円)
(A)]],テーブル225[[#This Row],[算定額
(D)=(B)X(C)]]))</f>
        <v>260000</v>
      </c>
      <c r="G14" s="2"/>
      <c r="H14" s="2"/>
      <c r="I14" s="2"/>
      <c r="J14" s="2"/>
      <c r="K14" s="2"/>
      <c r="L14" s="2"/>
      <c r="M14" s="2"/>
      <c r="N14" s="2"/>
      <c r="O14" s="2"/>
      <c r="P14" s="2"/>
    </row>
    <row r="15" spans="1:16" ht="30.75" customHeight="1" x14ac:dyDescent="0.15">
      <c r="A15" s="33" t="s">
        <v>58</v>
      </c>
      <c r="B15" s="63">
        <v>260000</v>
      </c>
      <c r="C15" s="36">
        <f>LOOKUP(MIN(テーブル225[総支給額
(円)
(A)]),人件費単価一覧表26[円以上],人件費単価一覧表26[単位：円])</f>
        <v>2160</v>
      </c>
      <c r="D15" s="37">
        <v>132</v>
      </c>
      <c r="E15" s="36">
        <f>テーブル225[[#This Row],[時間単価
(円)
(B) ]]*テーブル225[[#This Row],[従事時間
(時間)
(C) ]]</f>
        <v>285120</v>
      </c>
      <c r="F15" s="36">
        <f>+IF(テーブル225[[#This Row],[総支給額
(円)
(A)]]="",0,MIN(テーブル225[[#This Row],[総支給額
(円)
(A)]],テーブル225[[#This Row],[算定額
(D)=(B)X(C)]]))</f>
        <v>260000</v>
      </c>
      <c r="G15" s="2"/>
      <c r="H15" s="2"/>
      <c r="I15" s="2"/>
      <c r="J15" s="2"/>
      <c r="K15" s="2"/>
      <c r="L15" s="2"/>
      <c r="M15" s="2"/>
      <c r="N15" s="2"/>
      <c r="O15" s="2"/>
      <c r="P15" s="2"/>
    </row>
    <row r="16" spans="1:16" ht="30.75" customHeight="1" x14ac:dyDescent="0.15">
      <c r="A16" s="33" t="s">
        <v>37</v>
      </c>
      <c r="B16" s="63" t="s">
        <v>37</v>
      </c>
      <c r="C16" s="36" t="s">
        <v>38</v>
      </c>
      <c r="D16" s="37" t="s">
        <v>38</v>
      </c>
      <c r="E16" s="36" t="s">
        <v>37</v>
      </c>
      <c r="F16" s="36" t="s">
        <v>38</v>
      </c>
      <c r="G16" s="2"/>
      <c r="H16" s="2"/>
      <c r="I16" s="2"/>
      <c r="J16" s="2"/>
      <c r="K16" s="2"/>
      <c r="L16" s="2"/>
      <c r="M16" s="2"/>
      <c r="N16" s="2"/>
      <c r="O16" s="2"/>
      <c r="P16" s="2"/>
    </row>
    <row r="17" spans="1:16" ht="36" customHeight="1" x14ac:dyDescent="0.15">
      <c r="A17" s="34"/>
      <c r="B17" s="35"/>
      <c r="C17" s="39">
        <f>LOOKUP(MIN(テーブル225[総支給額
(円)
(A)]),$H$28:$H$53,$K$28:$K$53)</f>
        <v>2160</v>
      </c>
      <c r="D17" s="38">
        <f>SUBTOTAL(109,テーブル225[従事時間
(時間)
(C) ])</f>
        <v>1053.5</v>
      </c>
      <c r="E17" s="39">
        <f>SUBTOTAL(109,テーブル225[算定額
(D)=(B)X(C)])</f>
        <v>2275560</v>
      </c>
      <c r="F17" s="39">
        <f>SUBTOTAL(109,テーブル225[助成対象経費
(円)
(A)を上限
とする])</f>
        <v>2124320</v>
      </c>
      <c r="G17" s="1"/>
      <c r="H17" s="1"/>
      <c r="I17" s="1"/>
      <c r="J17" s="1"/>
      <c r="K17" s="1"/>
      <c r="L17" s="1"/>
      <c r="M17" s="1"/>
      <c r="N17" s="1"/>
      <c r="O17" s="1"/>
      <c r="P17" s="1"/>
    </row>
    <row r="18" spans="1:16" ht="30" customHeight="1" x14ac:dyDescent="0.15">
      <c r="A18" s="83" t="s">
        <v>26</v>
      </c>
      <c r="B18" s="83"/>
      <c r="C18" s="83"/>
      <c r="D18" s="83"/>
      <c r="E18" s="83"/>
      <c r="F18" s="83"/>
      <c r="G18" s="1"/>
      <c r="H18" s="1"/>
      <c r="I18" s="1"/>
      <c r="J18" s="1"/>
      <c r="K18" s="1"/>
      <c r="L18" s="1"/>
      <c r="M18" s="1"/>
      <c r="N18" s="1"/>
      <c r="O18" s="1"/>
      <c r="P18" s="1"/>
    </row>
    <row r="19" spans="1:16" ht="30" customHeight="1" x14ac:dyDescent="0.15">
      <c r="A19" s="85" t="s">
        <v>28</v>
      </c>
      <c r="B19" s="85"/>
      <c r="C19" s="85"/>
      <c r="D19" s="85"/>
      <c r="E19" s="85"/>
      <c r="F19" s="85"/>
      <c r="G19" s="1"/>
      <c r="H19" s="1"/>
      <c r="I19" s="1"/>
      <c r="J19" s="1"/>
      <c r="K19" s="1"/>
      <c r="L19" s="1"/>
      <c r="M19" s="1"/>
      <c r="N19" s="1"/>
      <c r="O19" s="1"/>
      <c r="P19" s="1"/>
    </row>
    <row r="20" spans="1:16" ht="30" customHeight="1" x14ac:dyDescent="0.15">
      <c r="A20" s="85" t="s">
        <v>29</v>
      </c>
      <c r="B20" s="85"/>
      <c r="C20" s="85"/>
      <c r="D20" s="85"/>
      <c r="E20" s="85"/>
      <c r="F20" s="85"/>
      <c r="G20" s="1"/>
      <c r="H20" s="1"/>
      <c r="I20" s="1"/>
      <c r="J20" s="1"/>
      <c r="K20" s="1"/>
      <c r="L20" s="1"/>
      <c r="M20" s="1"/>
      <c r="N20" s="1"/>
      <c r="O20" s="1"/>
      <c r="P20" s="1"/>
    </row>
    <row r="21" spans="1:16" ht="30" customHeight="1" x14ac:dyDescent="0.15">
      <c r="A21" s="85" t="s">
        <v>32</v>
      </c>
      <c r="B21" s="85"/>
      <c r="C21" s="85"/>
      <c r="D21" s="85"/>
      <c r="E21" s="85"/>
      <c r="F21" s="85"/>
      <c r="G21" s="1"/>
      <c r="H21" s="1"/>
      <c r="I21" s="1"/>
      <c r="J21" s="1"/>
      <c r="K21" s="1"/>
      <c r="L21" s="1"/>
      <c r="M21" s="1"/>
      <c r="N21" s="1"/>
      <c r="O21" s="1"/>
      <c r="P21" s="1"/>
    </row>
    <row r="22" spans="1:16" ht="30" customHeight="1" x14ac:dyDescent="0.15">
      <c r="A22" s="85" t="s">
        <v>30</v>
      </c>
      <c r="B22" s="85"/>
      <c r="C22" s="85"/>
      <c r="D22" s="85"/>
      <c r="E22" s="85"/>
      <c r="F22" s="85"/>
      <c r="G22" s="1"/>
      <c r="H22" s="1"/>
      <c r="I22" s="1"/>
      <c r="J22" s="1"/>
      <c r="K22" s="1"/>
      <c r="L22" s="1"/>
      <c r="M22" s="1"/>
      <c r="N22" s="1"/>
      <c r="O22" s="1"/>
      <c r="P22" s="1"/>
    </row>
    <row r="23" spans="1:16" ht="30" customHeight="1" x14ac:dyDescent="0.15">
      <c r="A23" s="86" t="s">
        <v>31</v>
      </c>
      <c r="B23" s="86"/>
      <c r="C23" s="86"/>
      <c r="D23" s="86"/>
      <c r="E23" s="86"/>
      <c r="F23" s="86"/>
      <c r="G23" s="1"/>
      <c r="H23" s="1"/>
      <c r="I23" s="1"/>
      <c r="J23" s="1"/>
      <c r="K23" s="1"/>
      <c r="L23" s="1"/>
      <c r="M23" s="1"/>
      <c r="N23" s="1"/>
      <c r="O23" s="1"/>
      <c r="P23" s="1"/>
    </row>
    <row r="24" spans="1:16" ht="30" customHeight="1" x14ac:dyDescent="0.15">
      <c r="A24" s="83"/>
      <c r="B24" s="83"/>
      <c r="C24" s="83"/>
      <c r="D24" s="83"/>
      <c r="E24" s="83"/>
      <c r="F24" s="83"/>
      <c r="G24" s="1"/>
      <c r="H24" s="1"/>
      <c r="I24" s="1"/>
      <c r="J24" s="1"/>
      <c r="K24" s="1"/>
      <c r="L24" s="1"/>
      <c r="M24" s="1"/>
      <c r="N24" s="1"/>
      <c r="O24" s="1"/>
      <c r="P24" s="1"/>
    </row>
    <row r="25" spans="1:16" x14ac:dyDescent="0.15">
      <c r="A25" s="3"/>
      <c r="B25" s="3"/>
      <c r="C25" s="3"/>
      <c r="D25" s="3"/>
      <c r="E25" s="3"/>
      <c r="F25" s="3"/>
      <c r="G25" s="1"/>
      <c r="H25" s="1"/>
      <c r="I25" s="1"/>
      <c r="J25" s="1"/>
      <c r="K25" s="1"/>
      <c r="L25" s="1"/>
      <c r="M25" s="1"/>
      <c r="N25" s="1"/>
      <c r="O25" s="1"/>
      <c r="P25" s="1"/>
    </row>
    <row r="26" spans="1:16" ht="24" x14ac:dyDescent="0.15">
      <c r="A26" s="3"/>
      <c r="B26" s="3"/>
      <c r="C26" s="3"/>
      <c r="D26" s="3"/>
      <c r="E26" s="3"/>
      <c r="F26" s="3"/>
      <c r="G26" s="1"/>
      <c r="H26" s="80" t="s">
        <v>2</v>
      </c>
      <c r="I26" s="80"/>
      <c r="J26" s="80"/>
      <c r="K26" s="25" t="s">
        <v>3</v>
      </c>
      <c r="L26" s="1"/>
      <c r="M26" s="1"/>
      <c r="N26" s="1"/>
      <c r="O26" s="1"/>
      <c r="P26" s="1"/>
    </row>
    <row r="27" spans="1:16" x14ac:dyDescent="0.15">
      <c r="A27" s="3"/>
      <c r="B27" s="3"/>
      <c r="C27" s="3"/>
      <c r="D27" s="3"/>
      <c r="E27" s="3"/>
      <c r="F27" s="3"/>
      <c r="G27" s="1"/>
      <c r="H27" s="26" t="s">
        <v>4</v>
      </c>
      <c r="I27" s="27" t="s">
        <v>0</v>
      </c>
      <c r="J27" s="27" t="s">
        <v>5</v>
      </c>
      <c r="K27" s="28" t="s">
        <v>6</v>
      </c>
      <c r="L27" s="1"/>
      <c r="M27" s="1"/>
      <c r="N27" s="1"/>
      <c r="O27" s="1"/>
      <c r="P27" s="1"/>
    </row>
    <row r="28" spans="1:16" x14ac:dyDescent="0.15">
      <c r="A28" s="3"/>
      <c r="B28" s="3"/>
      <c r="C28" s="3"/>
      <c r="D28" s="3"/>
      <c r="E28" s="3"/>
      <c r="F28" s="3"/>
      <c r="G28" s="1"/>
      <c r="H28" s="29">
        <v>0</v>
      </c>
      <c r="I28" s="30" t="s">
        <v>7</v>
      </c>
      <c r="J28" s="31">
        <v>130000</v>
      </c>
      <c r="K28" s="44">
        <v>1040</v>
      </c>
      <c r="L28" s="1"/>
      <c r="M28" s="1"/>
      <c r="N28" s="1"/>
      <c r="O28" s="1"/>
      <c r="P28" s="1"/>
    </row>
    <row r="29" spans="1:16" x14ac:dyDescent="0.15">
      <c r="A29" s="3"/>
      <c r="B29" s="3"/>
      <c r="C29" s="3"/>
      <c r="D29" s="3"/>
      <c r="E29" s="3"/>
      <c r="F29" s="3"/>
      <c r="G29" s="1"/>
      <c r="H29" s="70">
        <v>130000</v>
      </c>
      <c r="I29" s="71" t="s">
        <v>0</v>
      </c>
      <c r="J29" s="31">
        <v>138000</v>
      </c>
      <c r="K29" s="44">
        <v>1110</v>
      </c>
      <c r="L29" s="1"/>
      <c r="M29" s="1"/>
      <c r="N29" s="1"/>
      <c r="O29" s="1"/>
      <c r="P29" s="1"/>
    </row>
    <row r="30" spans="1:16" x14ac:dyDescent="0.15">
      <c r="A30" s="3"/>
      <c r="B30" s="3"/>
      <c r="C30" s="3"/>
      <c r="D30" s="3"/>
      <c r="E30" s="3"/>
      <c r="F30" s="3"/>
      <c r="G30" s="1"/>
      <c r="H30" s="70">
        <v>138000</v>
      </c>
      <c r="I30" s="30" t="s">
        <v>7</v>
      </c>
      <c r="J30" s="31">
        <v>146000</v>
      </c>
      <c r="K30" s="44">
        <v>1180</v>
      </c>
      <c r="L30" s="1"/>
      <c r="M30" s="1"/>
      <c r="N30" s="1"/>
      <c r="O30" s="1"/>
      <c r="P30" s="1"/>
    </row>
    <row r="31" spans="1:16" x14ac:dyDescent="0.15">
      <c r="A31" s="3"/>
      <c r="B31" s="3"/>
      <c r="C31" s="3"/>
      <c r="D31" s="3"/>
      <c r="E31" s="3"/>
      <c r="F31" s="3"/>
      <c r="G31" s="1"/>
      <c r="H31" s="32">
        <v>146000</v>
      </c>
      <c r="I31" s="30" t="s">
        <v>7</v>
      </c>
      <c r="J31" s="31">
        <v>155000</v>
      </c>
      <c r="K31" s="44">
        <v>1240</v>
      </c>
      <c r="L31" s="1"/>
      <c r="M31" s="1"/>
      <c r="N31" s="1"/>
      <c r="O31" s="1"/>
      <c r="P31" s="1"/>
    </row>
    <row r="32" spans="1:16" x14ac:dyDescent="0.15">
      <c r="A32" s="3"/>
      <c r="B32" s="3"/>
      <c r="C32" s="3"/>
      <c r="D32" s="3"/>
      <c r="E32" s="3"/>
      <c r="F32" s="3"/>
      <c r="G32" s="1"/>
      <c r="H32" s="32">
        <v>155000</v>
      </c>
      <c r="I32" s="30" t="s">
        <v>7</v>
      </c>
      <c r="J32" s="31">
        <v>165000</v>
      </c>
      <c r="K32" s="44">
        <v>1330</v>
      </c>
      <c r="L32" s="1"/>
      <c r="M32" s="1"/>
      <c r="N32" s="1"/>
      <c r="O32" s="1"/>
      <c r="P32" s="1"/>
    </row>
    <row r="33" spans="1:16" x14ac:dyDescent="0.15">
      <c r="A33" s="3"/>
      <c r="B33" s="3"/>
      <c r="C33" s="3"/>
      <c r="D33" s="3"/>
      <c r="E33" s="3"/>
      <c r="F33" s="3"/>
      <c r="G33" s="1"/>
      <c r="H33" s="32">
        <v>165000</v>
      </c>
      <c r="I33" s="30" t="s">
        <v>7</v>
      </c>
      <c r="J33" s="31">
        <v>175000</v>
      </c>
      <c r="K33" s="44">
        <v>1410</v>
      </c>
      <c r="L33" s="1"/>
      <c r="M33" s="1"/>
      <c r="N33" s="1"/>
      <c r="O33" s="1"/>
      <c r="P33" s="1"/>
    </row>
    <row r="34" spans="1:16" x14ac:dyDescent="0.15">
      <c r="A34" s="3"/>
      <c r="B34" s="3"/>
      <c r="C34" s="3"/>
      <c r="D34" s="3"/>
      <c r="E34" s="3"/>
      <c r="F34" s="3"/>
      <c r="G34" s="1"/>
      <c r="H34" s="32">
        <v>175000</v>
      </c>
      <c r="I34" s="30" t="s">
        <v>7</v>
      </c>
      <c r="J34" s="31">
        <v>185000</v>
      </c>
      <c r="K34" s="44">
        <v>1490</v>
      </c>
      <c r="L34" s="1"/>
      <c r="M34" s="1"/>
      <c r="N34" s="1"/>
      <c r="O34" s="1"/>
      <c r="P34" s="1"/>
    </row>
    <row r="35" spans="1:16" x14ac:dyDescent="0.15">
      <c r="A35" s="3"/>
      <c r="B35" s="3"/>
      <c r="C35" s="3"/>
      <c r="D35" s="3"/>
      <c r="E35" s="3"/>
      <c r="F35" s="3"/>
      <c r="G35" s="1"/>
      <c r="H35" s="32">
        <v>185000</v>
      </c>
      <c r="I35" s="30" t="s">
        <v>7</v>
      </c>
      <c r="J35" s="31">
        <v>195000</v>
      </c>
      <c r="K35" s="44">
        <v>1580</v>
      </c>
      <c r="L35" s="1"/>
      <c r="M35" s="1"/>
      <c r="N35" s="1"/>
      <c r="O35" s="1"/>
      <c r="P35" s="1"/>
    </row>
    <row r="36" spans="1:16" x14ac:dyDescent="0.15">
      <c r="A36" s="3"/>
      <c r="B36" s="3"/>
      <c r="C36" s="3"/>
      <c r="D36" s="3"/>
      <c r="E36" s="3"/>
      <c r="F36" s="3"/>
      <c r="G36" s="1"/>
      <c r="H36" s="32">
        <v>195000</v>
      </c>
      <c r="I36" s="30" t="s">
        <v>7</v>
      </c>
      <c r="J36" s="31">
        <v>210000</v>
      </c>
      <c r="K36" s="44">
        <v>1660</v>
      </c>
      <c r="L36" s="1"/>
      <c r="M36" s="1"/>
      <c r="N36" s="1"/>
      <c r="O36" s="1"/>
      <c r="P36" s="1"/>
    </row>
    <row r="37" spans="1:16" x14ac:dyDescent="0.15">
      <c r="A37" s="3"/>
      <c r="B37" s="3"/>
      <c r="C37" s="3"/>
      <c r="D37" s="3"/>
      <c r="E37" s="3"/>
      <c r="F37" s="3"/>
      <c r="G37" s="1"/>
      <c r="H37" s="32">
        <v>210000</v>
      </c>
      <c r="I37" s="30" t="s">
        <v>7</v>
      </c>
      <c r="J37" s="31">
        <v>230000</v>
      </c>
      <c r="K37" s="44">
        <v>1830</v>
      </c>
      <c r="L37" s="1"/>
      <c r="M37" s="1"/>
      <c r="N37" s="1"/>
      <c r="O37" s="1"/>
      <c r="P37" s="1"/>
    </row>
    <row r="38" spans="1:16" x14ac:dyDescent="0.15">
      <c r="A38" s="3"/>
      <c r="B38" s="3"/>
      <c r="C38" s="3"/>
      <c r="D38" s="3"/>
      <c r="E38" s="3"/>
      <c r="F38" s="3"/>
      <c r="G38" s="1"/>
      <c r="H38" s="32">
        <v>230000</v>
      </c>
      <c r="I38" s="30" t="s">
        <v>7</v>
      </c>
      <c r="J38" s="31">
        <v>250000</v>
      </c>
      <c r="K38" s="44">
        <v>1990</v>
      </c>
      <c r="L38" s="1"/>
      <c r="M38" s="1"/>
      <c r="N38" s="1"/>
      <c r="O38" s="1"/>
      <c r="P38" s="1"/>
    </row>
    <row r="39" spans="1:16" x14ac:dyDescent="0.15">
      <c r="A39" s="3"/>
      <c r="B39" s="3"/>
      <c r="C39" s="3"/>
      <c r="D39" s="3"/>
      <c r="E39" s="3"/>
      <c r="F39" s="3"/>
      <c r="G39" s="1"/>
      <c r="H39" s="32">
        <v>250000</v>
      </c>
      <c r="I39" s="30" t="s">
        <v>7</v>
      </c>
      <c r="J39" s="31">
        <v>270000</v>
      </c>
      <c r="K39" s="44">
        <v>2160</v>
      </c>
      <c r="L39" s="1"/>
      <c r="M39" s="1"/>
      <c r="N39" s="1"/>
      <c r="O39" s="1"/>
      <c r="P39" s="1"/>
    </row>
    <row r="40" spans="1:16" x14ac:dyDescent="0.15">
      <c r="A40" s="3"/>
      <c r="B40" s="3"/>
      <c r="C40" s="3"/>
      <c r="D40" s="3"/>
      <c r="E40" s="3"/>
      <c r="F40" s="3"/>
      <c r="G40" s="1"/>
      <c r="H40" s="32">
        <v>270000</v>
      </c>
      <c r="I40" s="30" t="s">
        <v>7</v>
      </c>
      <c r="J40" s="31">
        <v>290000</v>
      </c>
      <c r="K40" s="44">
        <v>2330</v>
      </c>
      <c r="L40" s="1"/>
      <c r="M40" s="1"/>
      <c r="N40" s="1"/>
      <c r="O40" s="1"/>
      <c r="P40" s="1"/>
    </row>
    <row r="41" spans="1:16" x14ac:dyDescent="0.15">
      <c r="A41" s="3"/>
      <c r="B41" s="3"/>
      <c r="C41" s="3"/>
      <c r="D41" s="3"/>
      <c r="E41" s="3"/>
      <c r="F41" s="3"/>
      <c r="G41" s="1"/>
      <c r="H41" s="32">
        <v>290000</v>
      </c>
      <c r="I41" s="30" t="s">
        <v>7</v>
      </c>
      <c r="J41" s="31">
        <v>310000</v>
      </c>
      <c r="K41" s="44">
        <v>2490</v>
      </c>
      <c r="L41" s="1"/>
      <c r="M41" s="1"/>
      <c r="N41" s="1"/>
      <c r="O41" s="1"/>
      <c r="P41" s="1"/>
    </row>
    <row r="42" spans="1:16" x14ac:dyDescent="0.15">
      <c r="A42" s="3"/>
      <c r="B42" s="3"/>
      <c r="C42" s="3"/>
      <c r="D42" s="3"/>
      <c r="E42" s="3"/>
      <c r="F42" s="3"/>
      <c r="G42" s="1"/>
      <c r="H42" s="32">
        <v>310000</v>
      </c>
      <c r="I42" s="30" t="s">
        <v>7</v>
      </c>
      <c r="J42" s="31">
        <v>330000</v>
      </c>
      <c r="K42" s="44">
        <v>2660</v>
      </c>
      <c r="L42" s="1"/>
      <c r="M42" s="1"/>
      <c r="N42" s="1"/>
      <c r="O42" s="1"/>
      <c r="P42" s="1"/>
    </row>
    <row r="43" spans="1:16" x14ac:dyDescent="0.15">
      <c r="A43" s="3"/>
      <c r="B43" s="3"/>
      <c r="C43" s="3"/>
      <c r="D43" s="3"/>
      <c r="E43" s="3"/>
      <c r="F43" s="3"/>
      <c r="G43" s="1"/>
      <c r="H43" s="32">
        <v>330000</v>
      </c>
      <c r="I43" s="30" t="s">
        <v>7</v>
      </c>
      <c r="J43" s="31">
        <v>350000</v>
      </c>
      <c r="K43" s="44">
        <v>2820</v>
      </c>
      <c r="L43" s="1"/>
      <c r="M43" s="1"/>
      <c r="N43" s="1"/>
      <c r="O43" s="1"/>
      <c r="P43" s="1"/>
    </row>
    <row r="44" spans="1:16" x14ac:dyDescent="0.15">
      <c r="A44" s="3"/>
      <c r="B44" s="3"/>
      <c r="C44" s="3"/>
      <c r="D44" s="3"/>
      <c r="E44" s="3"/>
      <c r="F44" s="3"/>
      <c r="G44" s="1"/>
      <c r="H44" s="32">
        <v>350000</v>
      </c>
      <c r="I44" s="30" t="s">
        <v>7</v>
      </c>
      <c r="J44" s="31">
        <v>370000</v>
      </c>
      <c r="K44" s="44">
        <v>2990</v>
      </c>
      <c r="L44" s="1"/>
      <c r="M44" s="1"/>
      <c r="N44" s="1"/>
      <c r="O44" s="1"/>
      <c r="P44" s="1"/>
    </row>
    <row r="45" spans="1:16" x14ac:dyDescent="0.15">
      <c r="A45" s="3"/>
      <c r="B45" s="3"/>
      <c r="C45" s="3"/>
      <c r="D45" s="3"/>
      <c r="E45" s="3"/>
      <c r="F45" s="3"/>
      <c r="G45" s="1"/>
      <c r="H45" s="32">
        <v>370000</v>
      </c>
      <c r="I45" s="30" t="s">
        <v>7</v>
      </c>
      <c r="J45" s="31">
        <v>395000</v>
      </c>
      <c r="K45" s="44">
        <v>3160</v>
      </c>
      <c r="L45" s="1"/>
      <c r="M45" s="1"/>
      <c r="N45" s="1"/>
      <c r="O45" s="1"/>
      <c r="P45" s="1"/>
    </row>
    <row r="46" spans="1:16" x14ac:dyDescent="0.15">
      <c r="A46" s="3"/>
      <c r="B46" s="3"/>
      <c r="C46" s="3"/>
      <c r="D46" s="3"/>
      <c r="E46" s="3"/>
      <c r="F46" s="3"/>
      <c r="G46" s="1"/>
      <c r="H46" s="32">
        <v>395000</v>
      </c>
      <c r="I46" s="30" t="s">
        <v>7</v>
      </c>
      <c r="J46" s="31">
        <v>425000</v>
      </c>
      <c r="K46" s="44">
        <v>3410</v>
      </c>
      <c r="L46" s="1"/>
      <c r="M46" s="1"/>
      <c r="N46" s="1"/>
      <c r="O46" s="1"/>
      <c r="P46" s="1"/>
    </row>
    <row r="47" spans="1:16" x14ac:dyDescent="0.15">
      <c r="A47" s="3"/>
      <c r="B47" s="3"/>
      <c r="C47" s="3"/>
      <c r="D47" s="3"/>
      <c r="E47" s="3"/>
      <c r="F47" s="3"/>
      <c r="G47" s="1"/>
      <c r="H47" s="32">
        <v>425000</v>
      </c>
      <c r="I47" s="30" t="s">
        <v>7</v>
      </c>
      <c r="J47" s="31">
        <v>455000</v>
      </c>
      <c r="K47" s="44">
        <v>3660</v>
      </c>
      <c r="L47" s="1"/>
      <c r="M47" s="1"/>
      <c r="N47" s="1"/>
      <c r="O47" s="1"/>
      <c r="P47" s="1"/>
    </row>
    <row r="48" spans="1:16" x14ac:dyDescent="0.15">
      <c r="A48" s="3"/>
      <c r="B48" s="3"/>
      <c r="C48" s="3"/>
      <c r="D48" s="3"/>
      <c r="E48" s="3"/>
      <c r="F48" s="3"/>
      <c r="G48" s="1"/>
      <c r="H48" s="32">
        <v>455000</v>
      </c>
      <c r="I48" s="30" t="s">
        <v>7</v>
      </c>
      <c r="J48" s="31">
        <v>485000</v>
      </c>
      <c r="K48" s="44">
        <v>3910</v>
      </c>
      <c r="L48" s="1"/>
      <c r="M48" s="1"/>
      <c r="N48" s="1"/>
      <c r="O48" s="1"/>
      <c r="P48" s="1"/>
    </row>
    <row r="49" spans="1:16" x14ac:dyDescent="0.15">
      <c r="A49" s="3"/>
      <c r="B49" s="3"/>
      <c r="C49" s="3"/>
      <c r="D49" s="3"/>
      <c r="E49" s="3"/>
      <c r="F49" s="3"/>
      <c r="G49" s="1"/>
      <c r="H49" s="32">
        <v>485000</v>
      </c>
      <c r="I49" s="30" t="s">
        <v>7</v>
      </c>
      <c r="J49" s="31">
        <v>515000</v>
      </c>
      <c r="K49" s="44">
        <v>4160</v>
      </c>
      <c r="L49" s="1"/>
      <c r="M49" s="1"/>
      <c r="N49" s="1"/>
      <c r="O49" s="1"/>
      <c r="P49" s="1"/>
    </row>
    <row r="50" spans="1:16" x14ac:dyDescent="0.15">
      <c r="A50" s="3"/>
      <c r="B50" s="3"/>
      <c r="C50" s="3"/>
      <c r="D50" s="3"/>
      <c r="E50" s="3"/>
      <c r="F50" s="3"/>
      <c r="G50" s="1"/>
      <c r="H50" s="32">
        <v>515000</v>
      </c>
      <c r="I50" s="30" t="s">
        <v>7</v>
      </c>
      <c r="J50" s="31">
        <v>545000</v>
      </c>
      <c r="K50" s="44">
        <v>4410</v>
      </c>
      <c r="L50" s="1"/>
      <c r="M50" s="1"/>
      <c r="N50" s="1"/>
      <c r="O50" s="1"/>
      <c r="P50" s="1"/>
    </row>
    <row r="51" spans="1:16" x14ac:dyDescent="0.15">
      <c r="A51" s="3"/>
      <c r="B51" s="3"/>
      <c r="C51" s="3"/>
      <c r="D51" s="3"/>
      <c r="E51" s="3"/>
      <c r="F51" s="3"/>
      <c r="G51" s="1"/>
      <c r="H51" s="32">
        <v>545000</v>
      </c>
      <c r="I51" s="30" t="s">
        <v>7</v>
      </c>
      <c r="J51" s="31">
        <v>575000</v>
      </c>
      <c r="K51" s="44">
        <v>4660</v>
      </c>
      <c r="L51" s="1"/>
      <c r="M51" s="1"/>
      <c r="N51" s="1"/>
      <c r="O51" s="1"/>
      <c r="P51" s="1"/>
    </row>
    <row r="52" spans="1:16" x14ac:dyDescent="0.15">
      <c r="A52" s="3"/>
      <c r="B52" s="3"/>
      <c r="C52" s="3"/>
      <c r="D52" s="3"/>
      <c r="E52" s="3"/>
      <c r="F52" s="3"/>
      <c r="G52" s="1"/>
      <c r="H52" s="32">
        <v>575000</v>
      </c>
      <c r="I52" s="30" t="s">
        <v>7</v>
      </c>
      <c r="J52" s="31">
        <v>605000</v>
      </c>
      <c r="K52" s="44">
        <v>4910</v>
      </c>
      <c r="L52" s="1"/>
      <c r="M52" s="1"/>
      <c r="N52" s="1"/>
      <c r="O52" s="1"/>
      <c r="P52" s="1"/>
    </row>
    <row r="53" spans="1:16" x14ac:dyDescent="0.15">
      <c r="A53" s="3"/>
      <c r="B53" s="3"/>
      <c r="C53" s="3"/>
      <c r="D53" s="3"/>
      <c r="E53" s="3"/>
      <c r="F53" s="3"/>
      <c r="G53" s="1"/>
      <c r="H53" s="32">
        <v>605000</v>
      </c>
      <c r="I53" s="30" t="s">
        <v>7</v>
      </c>
      <c r="J53" s="31"/>
      <c r="K53" s="44">
        <v>5160</v>
      </c>
      <c r="L53" s="1"/>
      <c r="M53" s="1"/>
      <c r="N53" s="1"/>
      <c r="O53" s="1"/>
      <c r="P53" s="1"/>
    </row>
    <row r="54" spans="1:16" x14ac:dyDescent="0.15">
      <c r="A54" s="3"/>
      <c r="B54" s="3"/>
      <c r="C54" s="3"/>
      <c r="D54" s="3"/>
      <c r="E54" s="3"/>
      <c r="F54" s="3"/>
      <c r="G54" s="1"/>
      <c r="H54" s="1"/>
      <c r="I54" s="1"/>
      <c r="J54" s="1"/>
      <c r="K54" s="1"/>
      <c r="L54" s="1"/>
      <c r="M54" s="1"/>
      <c r="N54" s="1"/>
      <c r="O54" s="1"/>
      <c r="P54" s="1"/>
    </row>
    <row r="55" spans="1:16" x14ac:dyDescent="0.15">
      <c r="A55" s="3"/>
      <c r="B55" s="3"/>
      <c r="C55" s="3"/>
      <c r="D55" s="3"/>
      <c r="E55" s="3"/>
      <c r="F55" s="3"/>
      <c r="G55" s="1"/>
      <c r="H55" s="1"/>
      <c r="I55" s="1"/>
      <c r="J55" s="1"/>
      <c r="K55" s="1"/>
      <c r="L55" s="1"/>
      <c r="M55" s="1"/>
      <c r="N55" s="1"/>
      <c r="O55" s="1"/>
      <c r="P55" s="1"/>
    </row>
    <row r="56" spans="1:16" x14ac:dyDescent="0.15">
      <c r="A56" s="3"/>
      <c r="B56" s="3"/>
      <c r="C56" s="3"/>
      <c r="D56" s="3"/>
      <c r="E56" s="3"/>
      <c r="F56" s="3"/>
      <c r="G56" s="1"/>
      <c r="H56" s="1"/>
      <c r="I56" s="1"/>
      <c r="J56" s="1"/>
      <c r="K56" s="1"/>
      <c r="L56" s="1"/>
      <c r="M56" s="1"/>
      <c r="N56" s="1"/>
      <c r="O56" s="1"/>
      <c r="P56" s="1"/>
    </row>
    <row r="57" spans="1:16" x14ac:dyDescent="0.15">
      <c r="A57" s="3"/>
      <c r="B57" s="3"/>
      <c r="C57" s="3"/>
      <c r="D57" s="3"/>
      <c r="E57" s="3"/>
      <c r="F57" s="3"/>
      <c r="G57" s="1"/>
      <c r="H57" s="1"/>
      <c r="I57" s="1"/>
      <c r="J57" s="1"/>
      <c r="K57" s="1"/>
      <c r="L57" s="1"/>
      <c r="M57" s="1"/>
      <c r="N57" s="1"/>
      <c r="O57" s="1"/>
      <c r="P57" s="1"/>
    </row>
  </sheetData>
  <mergeCells count="13">
    <mergeCell ref="H26:J26"/>
    <mergeCell ref="A19:F19"/>
    <mergeCell ref="A20:F20"/>
    <mergeCell ref="A21:F21"/>
    <mergeCell ref="A22:F22"/>
    <mergeCell ref="A23:F23"/>
    <mergeCell ref="A24:F24"/>
    <mergeCell ref="A18:F18"/>
    <mergeCell ref="A1:F1"/>
    <mergeCell ref="A2:F2"/>
    <mergeCell ref="A3:F3"/>
    <mergeCell ref="B4:F4"/>
    <mergeCell ref="B5:F5"/>
  </mergeCells>
  <phoneticPr fontId="2"/>
  <conditionalFormatting sqref="B4:F5">
    <cfRule type="expression" dxfId="8" priority="1">
      <formula>B4=""</formula>
    </cfRule>
  </conditionalFormatting>
  <pageMargins left="0.7" right="0.7" top="0.75" bottom="0.75" header="0.3" footer="0.3"/>
  <drawing r:id="rId1"/>
  <legacyDrawing r:id="rId2"/>
  <tableParts count="2">
    <tablePart r:id="rId3"/>
    <tablePart r:id="rId4"/>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79998168889431442"/>
  </sheetPr>
  <dimension ref="A1:O31"/>
  <sheetViews>
    <sheetView tabSelected="1" zoomScaleNormal="100" workbookViewId="0">
      <selection sqref="A1:H1"/>
    </sheetView>
  </sheetViews>
  <sheetFormatPr defaultColWidth="11.375" defaultRowHeight="20.100000000000001" customHeight="1" x14ac:dyDescent="0.15"/>
  <cols>
    <col min="1" max="1" width="11.125" style="45" customWidth="1"/>
    <col min="2" max="2" width="5.5" style="45" bestFit="1" customWidth="1"/>
    <col min="3" max="3" width="8.375" style="53" customWidth="1"/>
    <col min="4" max="4" width="2.75" style="54" customWidth="1"/>
    <col min="5" max="5" width="8.375" style="53" customWidth="1"/>
    <col min="6" max="7" width="11.375" style="45" customWidth="1"/>
    <col min="8" max="8" width="33.375" style="55" customWidth="1"/>
    <col min="9" max="16384" width="11.375" style="45"/>
  </cols>
  <sheetData>
    <row r="1" spans="1:15" ht="18" customHeight="1" x14ac:dyDescent="0.15">
      <c r="A1" s="87" t="s">
        <v>33</v>
      </c>
      <c r="B1" s="87"/>
      <c r="C1" s="87"/>
      <c r="D1" s="87"/>
      <c r="E1" s="87"/>
      <c r="F1" s="87"/>
      <c r="G1" s="87"/>
      <c r="H1" s="87"/>
    </row>
    <row r="2" spans="1:15" ht="24" customHeight="1" x14ac:dyDescent="0.15">
      <c r="A2" s="88" t="s">
        <v>25</v>
      </c>
      <c r="B2" s="89"/>
      <c r="C2" s="89"/>
      <c r="D2" s="89"/>
      <c r="E2" s="89"/>
      <c r="F2" s="89"/>
      <c r="G2" s="89"/>
      <c r="H2" s="89"/>
    </row>
    <row r="3" spans="1:15" ht="24" customHeight="1" x14ac:dyDescent="0.15">
      <c r="A3" s="23" t="s">
        <v>10</v>
      </c>
      <c r="B3" s="92" t="s">
        <v>59</v>
      </c>
      <c r="C3" s="93"/>
      <c r="D3" s="93"/>
      <c r="E3" s="93"/>
      <c r="F3" s="93"/>
      <c r="G3" s="93"/>
      <c r="H3" s="94"/>
    </row>
    <row r="4" spans="1:15" ht="24" customHeight="1" x14ac:dyDescent="0.15">
      <c r="A4" s="23" t="s">
        <v>13</v>
      </c>
      <c r="B4" s="95" t="s">
        <v>40</v>
      </c>
      <c r="C4" s="96"/>
      <c r="D4" s="96"/>
      <c r="E4" s="96"/>
      <c r="F4" s="96"/>
      <c r="G4" s="96"/>
      <c r="H4" s="97"/>
    </row>
    <row r="5" spans="1:15" ht="24" customHeight="1" x14ac:dyDescent="0.15">
      <c r="A5" s="23" t="s">
        <v>12</v>
      </c>
      <c r="B5" s="95" t="s">
        <v>41</v>
      </c>
      <c r="C5" s="96"/>
      <c r="D5" s="96"/>
      <c r="E5" s="96"/>
      <c r="F5" s="96"/>
      <c r="G5" s="96"/>
      <c r="H5" s="97"/>
    </row>
    <row r="6" spans="1:15" ht="18" customHeight="1" x14ac:dyDescent="0.15">
      <c r="A6" s="90" t="s">
        <v>27</v>
      </c>
      <c r="B6" s="91"/>
      <c r="C6" s="91"/>
      <c r="D6" s="91"/>
      <c r="E6" s="91"/>
      <c r="F6" s="91"/>
      <c r="G6" s="91"/>
      <c r="H6" s="91"/>
      <c r="J6" s="98"/>
      <c r="K6" s="99"/>
      <c r="L6" s="99"/>
      <c r="M6" s="99"/>
      <c r="N6" s="99"/>
      <c r="O6" s="99"/>
    </row>
    <row r="7" spans="1:15" s="46" customFormat="1" ht="24" customHeight="1" x14ac:dyDescent="0.15">
      <c r="A7" s="62" t="s">
        <v>11</v>
      </c>
      <c r="B7" s="66" t="s">
        <v>42</v>
      </c>
      <c r="C7" s="100" t="s">
        <v>17</v>
      </c>
      <c r="D7" s="100"/>
      <c r="E7" s="100"/>
      <c r="F7" s="21" t="s">
        <v>14</v>
      </c>
      <c r="G7" s="62" t="s">
        <v>16</v>
      </c>
      <c r="H7" s="56" t="s">
        <v>1</v>
      </c>
      <c r="J7" s="98"/>
      <c r="K7" s="99"/>
      <c r="L7" s="99"/>
      <c r="M7" s="99"/>
      <c r="N7" s="99"/>
      <c r="O7" s="99"/>
    </row>
    <row r="8" spans="1:15" ht="24" customHeight="1" x14ac:dyDescent="0.15">
      <c r="A8" s="60">
        <v>46133</v>
      </c>
      <c r="B8" s="67" t="s">
        <v>44</v>
      </c>
      <c r="C8" s="64">
        <v>0.375</v>
      </c>
      <c r="D8" s="47" t="s">
        <v>0</v>
      </c>
      <c r="E8" s="64">
        <v>0.75</v>
      </c>
      <c r="F8" s="64">
        <v>4.1666666666666664E-2</v>
      </c>
      <c r="G8" s="12">
        <f>IF(作業日報兼直接人件費個別明細表127[[#This Row],[列2]]="","",MIN(IF((作業日報兼直接人件費個別明細表127[[#This Row],[列4]]-作業日報兼直接人件費個別明細表127[[#This Row],[列2]]-作業日報兼直接人件費個別明細表127[[#This Row],[列5]])&gt;0,FLOOR((作業日報兼直接人件費個別明細表127[[#This Row],[列4]]-作業日報兼直接人件費個別明細表127[[#This Row],[列2]]-作業日報兼直接人件費個別明細表127[[#This Row],[列5]]),"0:30"),""),"8:00"))</f>
        <v>0.33333333333333331</v>
      </c>
      <c r="H8" s="65" t="s">
        <v>39</v>
      </c>
      <c r="J8" s="98"/>
      <c r="K8" s="99"/>
      <c r="L8" s="99"/>
      <c r="M8" s="99"/>
      <c r="N8" s="99"/>
      <c r="O8" s="99"/>
    </row>
    <row r="9" spans="1:15" ht="24" customHeight="1" x14ac:dyDescent="0.15">
      <c r="A9" s="60">
        <v>46134</v>
      </c>
      <c r="B9" s="67" t="s">
        <v>45</v>
      </c>
      <c r="C9" s="64">
        <v>0.375</v>
      </c>
      <c r="D9" s="47" t="s">
        <v>0</v>
      </c>
      <c r="E9" s="64">
        <v>0.75</v>
      </c>
      <c r="F9" s="64">
        <v>4.1666666666666664E-2</v>
      </c>
      <c r="G9" s="12">
        <f>IF(作業日報兼直接人件費個別明細表127[[#This Row],[列2]]="","",MIN(IF((作業日報兼直接人件費個別明細表127[[#This Row],[列4]]-作業日報兼直接人件費個別明細表127[[#This Row],[列2]]-作業日報兼直接人件費個別明細表127[[#This Row],[列5]])&gt;0,FLOOR((作業日報兼直接人件費個別明細表127[[#This Row],[列4]]-作業日報兼直接人件費個別明細表127[[#This Row],[列2]]-作業日報兼直接人件費個別明細表127[[#This Row],[列5]]),"0:30"),""),"8:00"))</f>
        <v>0.33333333333333331</v>
      </c>
      <c r="H9" s="65" t="s">
        <v>39</v>
      </c>
      <c r="J9" s="98"/>
      <c r="K9" s="99"/>
      <c r="L9" s="99"/>
      <c r="M9" s="99"/>
      <c r="N9" s="99"/>
      <c r="O9" s="99"/>
    </row>
    <row r="10" spans="1:15" ht="24" customHeight="1" x14ac:dyDescent="0.15">
      <c r="A10" s="60">
        <v>46135</v>
      </c>
      <c r="B10" s="67" t="s">
        <v>46</v>
      </c>
      <c r="C10" s="64">
        <v>0.54166666666666663</v>
      </c>
      <c r="D10" s="47" t="s">
        <v>0</v>
      </c>
      <c r="E10" s="64">
        <v>0.75</v>
      </c>
      <c r="F10" s="64"/>
      <c r="G10" s="12">
        <f>IF(作業日報兼直接人件費個別明細表127[[#This Row],[列2]]="","",MIN(IF((作業日報兼直接人件費個別明細表127[[#This Row],[列4]]-作業日報兼直接人件費個別明細表127[[#This Row],[列2]]-作業日報兼直接人件費個別明細表127[[#This Row],[列5]])&gt;0,FLOOR((作業日報兼直接人件費個別明細表127[[#This Row],[列4]]-作業日報兼直接人件費個別明細表127[[#This Row],[列2]]-作業日報兼直接人件費個別明細表127[[#This Row],[列5]]),"0:30"),""),"8:00"))</f>
        <v>0.20833333333333331</v>
      </c>
      <c r="H10" s="65" t="s">
        <v>39</v>
      </c>
    </row>
    <row r="11" spans="1:15" ht="24" customHeight="1" x14ac:dyDescent="0.15">
      <c r="A11" s="60">
        <v>46136</v>
      </c>
      <c r="B11" s="67" t="s">
        <v>47</v>
      </c>
      <c r="C11" s="64">
        <v>0.375</v>
      </c>
      <c r="D11" s="47" t="s">
        <v>0</v>
      </c>
      <c r="E11" s="64">
        <v>0.75</v>
      </c>
      <c r="F11" s="64">
        <v>4.1666666666666664E-2</v>
      </c>
      <c r="G11" s="12">
        <f>IF(作業日報兼直接人件費個別明細表127[[#This Row],[列2]]="","",MIN(IF((作業日報兼直接人件費個別明細表127[[#This Row],[列4]]-作業日報兼直接人件費個別明細表127[[#This Row],[列2]]-作業日報兼直接人件費個別明細表127[[#This Row],[列5]])&gt;0,FLOOR((作業日報兼直接人件費個別明細表127[[#This Row],[列4]]-作業日報兼直接人件費個別明細表127[[#This Row],[列2]]-作業日報兼直接人件費個別明細表127[[#This Row],[列5]]),"0:30"),""),"8:00"))</f>
        <v>0.33333333333333331</v>
      </c>
      <c r="H11" s="65" t="s">
        <v>39</v>
      </c>
    </row>
    <row r="12" spans="1:15" ht="24" customHeight="1" x14ac:dyDescent="0.15">
      <c r="A12" s="60">
        <v>46137</v>
      </c>
      <c r="B12" s="67" t="s">
        <v>48</v>
      </c>
      <c r="C12" s="64">
        <v>0.375</v>
      </c>
      <c r="D12" s="47" t="s">
        <v>0</v>
      </c>
      <c r="E12" s="64">
        <v>0.5</v>
      </c>
      <c r="F12" s="64"/>
      <c r="G12" s="12">
        <f>IF(作業日報兼直接人件費個別明細表127[[#This Row],[列2]]="","",MIN(IF((作業日報兼直接人件費個別明細表127[[#This Row],[列4]]-作業日報兼直接人件費個別明細表127[[#This Row],[列2]]-作業日報兼直接人件費個別明細表127[[#This Row],[列5]])&gt;0,FLOOR((作業日報兼直接人件費個別明細表127[[#This Row],[列4]]-作業日報兼直接人件費個別明細表127[[#This Row],[列2]]-作業日報兼直接人件費個別明細表127[[#This Row],[列5]]),"0:30"),""),"8:00"))</f>
        <v>0.125</v>
      </c>
      <c r="H12" s="65" t="s">
        <v>39</v>
      </c>
    </row>
    <row r="13" spans="1:15" ht="24" customHeight="1" x14ac:dyDescent="0.15">
      <c r="A13" s="60">
        <v>46138</v>
      </c>
      <c r="B13" s="67" t="s">
        <v>49</v>
      </c>
      <c r="C13" s="64">
        <v>0.54166666666666663</v>
      </c>
      <c r="D13" s="47" t="s">
        <v>0</v>
      </c>
      <c r="E13" s="64">
        <v>0.75</v>
      </c>
      <c r="F13" s="64">
        <v>4.1666666666666664E-2</v>
      </c>
      <c r="G13" s="12">
        <f>IF(作業日報兼直接人件費個別明細表127[[#This Row],[列2]]="","",MIN(IF((作業日報兼直接人件費個別明細表127[[#This Row],[列4]]-作業日報兼直接人件費個別明細表127[[#This Row],[列2]]-作業日報兼直接人件費個別明細表127[[#This Row],[列5]])&gt;0,FLOOR((作業日報兼直接人件費個別明細表127[[#This Row],[列4]]-作業日報兼直接人件費個別明細表127[[#This Row],[列2]]-作業日報兼直接人件費個別明細表127[[#This Row],[列5]]),"0:30"),""),"8:00"))</f>
        <v>0.16666666666666666</v>
      </c>
      <c r="H13" s="65" t="s">
        <v>39</v>
      </c>
    </row>
    <row r="14" spans="1:15" ht="24" customHeight="1" x14ac:dyDescent="0.15">
      <c r="A14" s="60">
        <v>46139</v>
      </c>
      <c r="B14" s="67" t="s">
        <v>60</v>
      </c>
      <c r="C14" s="64">
        <v>0.375</v>
      </c>
      <c r="D14" s="47" t="s">
        <v>0</v>
      </c>
      <c r="E14" s="64">
        <v>0.75</v>
      </c>
      <c r="F14" s="64">
        <v>4.1666666666666664E-2</v>
      </c>
      <c r="G14" s="12">
        <f>IF(作業日報兼直接人件費個別明細表127[[#This Row],[列2]]="","",MIN(IF((作業日報兼直接人件費個別明細表127[[#This Row],[列4]]-作業日報兼直接人件費個別明細表127[[#This Row],[列2]]-作業日報兼直接人件費個別明細表127[[#This Row],[列5]])&gt;0,FLOOR((作業日報兼直接人件費個別明細表127[[#This Row],[列4]]-作業日報兼直接人件費個別明細表127[[#This Row],[列2]]-作業日報兼直接人件費個別明細表127[[#This Row],[列5]]),"0:30"),""),"8:00"))</f>
        <v>0.33333333333333331</v>
      </c>
      <c r="H14" s="65" t="s">
        <v>39</v>
      </c>
    </row>
    <row r="15" spans="1:15" ht="24" customHeight="1" x14ac:dyDescent="0.15">
      <c r="A15" s="60"/>
      <c r="B15" s="60"/>
      <c r="C15" s="64"/>
      <c r="D15" s="47" t="s">
        <v>0</v>
      </c>
      <c r="E15" s="64"/>
      <c r="F15" s="64"/>
      <c r="G15" s="12" t="str">
        <f>IF(作業日報兼直接人件費個別明細表127[[#This Row],[列2]]="","",MIN(IF((作業日報兼直接人件費個別明細表127[[#This Row],[列4]]-作業日報兼直接人件費個別明細表127[[#This Row],[列2]]-作業日報兼直接人件費個別明細表127[[#This Row],[列5]])&gt;0,FLOOR((作業日報兼直接人件費個別明細表127[[#This Row],[列4]]-作業日報兼直接人件費個別明細表127[[#This Row],[列2]]-作業日報兼直接人件費個別明細表127[[#This Row],[列5]]),"0:30"),""),"8:00"))</f>
        <v/>
      </c>
      <c r="H15" s="22"/>
    </row>
    <row r="16" spans="1:15" ht="24" customHeight="1" x14ac:dyDescent="0.15">
      <c r="A16" s="60"/>
      <c r="B16" s="60"/>
      <c r="C16" s="64"/>
      <c r="D16" s="47" t="s">
        <v>0</v>
      </c>
      <c r="E16" s="64"/>
      <c r="F16" s="64"/>
      <c r="G16" s="12" t="str">
        <f>IF(作業日報兼直接人件費個別明細表127[[#This Row],[列2]]="","",MIN(IF((作業日報兼直接人件費個別明細表127[[#This Row],[列4]]-作業日報兼直接人件費個別明細表127[[#This Row],[列2]]-作業日報兼直接人件費個別明細表127[[#This Row],[列5]])&gt;0,FLOOR((作業日報兼直接人件費個別明細表127[[#This Row],[列4]]-作業日報兼直接人件費個別明細表127[[#This Row],[列2]]-作業日報兼直接人件費個別明細表127[[#This Row],[列5]]),"0:30"),""),"8:00"))</f>
        <v/>
      </c>
      <c r="H16" s="22"/>
    </row>
    <row r="17" spans="1:9" ht="24" customHeight="1" x14ac:dyDescent="0.15">
      <c r="A17" s="60"/>
      <c r="B17" s="60"/>
      <c r="C17" s="64"/>
      <c r="D17" s="47" t="s">
        <v>0</v>
      </c>
      <c r="E17" s="64"/>
      <c r="F17" s="64"/>
      <c r="G17" s="12" t="str">
        <f>IF(作業日報兼直接人件費個別明細表127[[#This Row],[列2]]="","",MIN(IF((作業日報兼直接人件費個別明細表127[[#This Row],[列4]]-作業日報兼直接人件費個別明細表127[[#This Row],[列2]]-作業日報兼直接人件費個別明細表127[[#This Row],[列5]])&gt;0,FLOOR((作業日報兼直接人件費個別明細表127[[#This Row],[列4]]-作業日報兼直接人件費個別明細表127[[#This Row],[列2]]-作業日報兼直接人件費個別明細表127[[#This Row],[列5]]),"0:30"),""),"8:00"))</f>
        <v/>
      </c>
      <c r="H17" s="22"/>
    </row>
    <row r="18" spans="1:9" ht="24" customHeight="1" x14ac:dyDescent="0.15">
      <c r="A18" s="60"/>
      <c r="B18" s="60"/>
      <c r="C18" s="64"/>
      <c r="D18" s="47" t="s">
        <v>0</v>
      </c>
      <c r="E18" s="64"/>
      <c r="F18" s="64"/>
      <c r="G18" s="12" t="str">
        <f>IF(作業日報兼直接人件費個別明細表127[[#This Row],[列2]]="","",MIN(IF((作業日報兼直接人件費個別明細表127[[#This Row],[列4]]-作業日報兼直接人件費個別明細表127[[#This Row],[列2]]-作業日報兼直接人件費個別明細表127[[#This Row],[列5]])&gt;0,FLOOR((作業日報兼直接人件費個別明細表127[[#This Row],[列4]]-作業日報兼直接人件費個別明細表127[[#This Row],[列2]]-作業日報兼直接人件費個別明細表127[[#This Row],[列5]]),"0:30"),""),"8:00"))</f>
        <v/>
      </c>
      <c r="H18" s="22"/>
    </row>
    <row r="19" spans="1:9" ht="24" customHeight="1" x14ac:dyDescent="0.15">
      <c r="A19" s="60"/>
      <c r="B19" s="60"/>
      <c r="C19" s="9"/>
      <c r="D19" s="47" t="s">
        <v>0</v>
      </c>
      <c r="E19" s="9"/>
      <c r="F19" s="11"/>
      <c r="G19" s="12" t="str">
        <f>IF(作業日報兼直接人件費個別明細表127[[#This Row],[列2]]="","",MIN(IF((作業日報兼直接人件費個別明細表127[[#This Row],[列4]]-作業日報兼直接人件費個別明細表127[[#This Row],[列2]]-作業日報兼直接人件費個別明細表127[[#This Row],[列5]])&gt;0,FLOOR((作業日報兼直接人件費個別明細表127[[#This Row],[列4]]-作業日報兼直接人件費個別明細表127[[#This Row],[列2]]-作業日報兼直接人件費個別明細表127[[#This Row],[列5]]),"0:30"),""),"8:00"))</f>
        <v/>
      </c>
      <c r="H19" s="22"/>
    </row>
    <row r="20" spans="1:9" ht="24" customHeight="1" x14ac:dyDescent="0.15">
      <c r="A20" s="60"/>
      <c r="B20" s="60"/>
      <c r="C20" s="9"/>
      <c r="D20" s="47" t="s">
        <v>0</v>
      </c>
      <c r="E20" s="9"/>
      <c r="F20" s="11"/>
      <c r="G20" s="12" t="str">
        <f>IF(作業日報兼直接人件費個別明細表127[[#This Row],[列2]]="","",MIN(IF((作業日報兼直接人件費個別明細表127[[#This Row],[列4]]-作業日報兼直接人件費個別明細表127[[#This Row],[列2]]-作業日報兼直接人件費個別明細表127[[#This Row],[列5]])&gt;0,FLOOR((作業日報兼直接人件費個別明細表127[[#This Row],[列4]]-作業日報兼直接人件費個別明細表127[[#This Row],[列2]]-作業日報兼直接人件費個別明細表127[[#This Row],[列5]]),"0:30"),""),"8:00"))</f>
        <v/>
      </c>
      <c r="H20" s="22"/>
    </row>
    <row r="21" spans="1:9" ht="24" customHeight="1" x14ac:dyDescent="0.15">
      <c r="A21" s="60"/>
      <c r="B21" s="60"/>
      <c r="C21" s="9"/>
      <c r="D21" s="47" t="s">
        <v>0</v>
      </c>
      <c r="E21" s="9"/>
      <c r="F21" s="11"/>
      <c r="G21" s="12" t="str">
        <f>IF(作業日報兼直接人件費個別明細表127[[#This Row],[列2]]="","",MIN(IF((作業日報兼直接人件費個別明細表127[[#This Row],[列4]]-作業日報兼直接人件費個別明細表127[[#This Row],[列2]]-作業日報兼直接人件費個別明細表127[[#This Row],[列5]])&gt;0,FLOOR((作業日報兼直接人件費個別明細表127[[#This Row],[列4]]-作業日報兼直接人件費個別明細表127[[#This Row],[列2]]-作業日報兼直接人件費個別明細表127[[#This Row],[列5]]),"0:30"),""),"8:00"))</f>
        <v/>
      </c>
      <c r="H21" s="22"/>
    </row>
    <row r="22" spans="1:9" ht="24" customHeight="1" x14ac:dyDescent="0.15">
      <c r="A22" s="60"/>
      <c r="B22" s="60"/>
      <c r="C22" s="9"/>
      <c r="D22" s="47" t="s">
        <v>0</v>
      </c>
      <c r="E22" s="9"/>
      <c r="F22" s="11"/>
      <c r="G22" s="12" t="str">
        <f>IF(作業日報兼直接人件費個別明細表127[[#This Row],[列2]]="","",MIN(IF((作業日報兼直接人件費個別明細表127[[#This Row],[列4]]-作業日報兼直接人件費個別明細表127[[#This Row],[列2]]-作業日報兼直接人件費個別明細表127[[#This Row],[列5]])&gt;0,FLOOR((作業日報兼直接人件費個別明細表127[[#This Row],[列4]]-作業日報兼直接人件費個別明細表127[[#This Row],[列2]]-作業日報兼直接人件費個別明細表127[[#This Row],[列5]]),"0:30"),""),"8:00"))</f>
        <v/>
      </c>
      <c r="H22" s="22"/>
    </row>
    <row r="23" spans="1:9" ht="24" customHeight="1" x14ac:dyDescent="0.15">
      <c r="A23" s="60"/>
      <c r="B23" s="60"/>
      <c r="C23" s="9"/>
      <c r="D23" s="47" t="s">
        <v>0</v>
      </c>
      <c r="E23" s="9"/>
      <c r="F23" s="11"/>
      <c r="G23" s="12" t="str">
        <f>IF(作業日報兼直接人件費個別明細表127[[#This Row],[列2]]="","",MIN(IF((作業日報兼直接人件費個別明細表127[[#This Row],[列4]]-作業日報兼直接人件費個別明細表127[[#This Row],[列2]]-作業日報兼直接人件費個別明細表127[[#This Row],[列5]])&gt;0,FLOOR((作業日報兼直接人件費個別明細表127[[#This Row],[列4]]-作業日報兼直接人件費個別明細表127[[#This Row],[列2]]-作業日報兼直接人件費個別明細表127[[#This Row],[列5]]),"0:30"),""),"8:00"))</f>
        <v/>
      </c>
      <c r="H23" s="22"/>
    </row>
    <row r="24" spans="1:9" ht="24" customHeight="1" x14ac:dyDescent="0.15">
      <c r="A24" s="60"/>
      <c r="B24" s="60"/>
      <c r="C24" s="9"/>
      <c r="D24" s="47" t="s">
        <v>0</v>
      </c>
      <c r="E24" s="9"/>
      <c r="F24" s="11"/>
      <c r="G24" s="12" t="str">
        <f>IF(作業日報兼直接人件費個別明細表127[[#This Row],[列2]]="","",MIN(IF((作業日報兼直接人件費個別明細表127[[#This Row],[列4]]-作業日報兼直接人件費個別明細表127[[#This Row],[列2]]-作業日報兼直接人件費個別明細表127[[#This Row],[列5]])&gt;0,FLOOR((作業日報兼直接人件費個別明細表127[[#This Row],[列4]]-作業日報兼直接人件費個別明細表127[[#This Row],[列2]]-作業日報兼直接人件費個別明細表127[[#This Row],[列5]]),"0:30"),""),"8:00"))</f>
        <v/>
      </c>
      <c r="H24" s="22"/>
    </row>
    <row r="25" spans="1:9" ht="24" customHeight="1" x14ac:dyDescent="0.15">
      <c r="A25" s="60"/>
      <c r="B25" s="60"/>
      <c r="C25" s="9"/>
      <c r="D25" s="47" t="s">
        <v>0</v>
      </c>
      <c r="E25" s="9"/>
      <c r="F25" s="11"/>
      <c r="G25" s="12" t="str">
        <f>IF(作業日報兼直接人件費個別明細表127[[#This Row],[列2]]="","",MIN(IF((作業日報兼直接人件費個別明細表127[[#This Row],[列4]]-作業日報兼直接人件費個別明細表127[[#This Row],[列2]]-作業日報兼直接人件費個別明細表127[[#This Row],[列5]])&gt;0,FLOOR((作業日報兼直接人件費個別明細表127[[#This Row],[列4]]-作業日報兼直接人件費個別明細表127[[#This Row],[列2]]-作業日報兼直接人件費個別明細表127[[#This Row],[列5]]),"0:30"),""),"8:00"))</f>
        <v/>
      </c>
      <c r="H25" s="22"/>
    </row>
    <row r="26" spans="1:9" ht="24" customHeight="1" x14ac:dyDescent="0.15">
      <c r="A26" s="60"/>
      <c r="B26" s="60"/>
      <c r="C26" s="9"/>
      <c r="D26" s="47" t="s">
        <v>0</v>
      </c>
      <c r="E26" s="9"/>
      <c r="F26" s="11"/>
      <c r="G26" s="12" t="str">
        <f>IF(作業日報兼直接人件費個別明細表127[[#This Row],[列2]]="","",MIN(IF((作業日報兼直接人件費個別明細表127[[#This Row],[列4]]-作業日報兼直接人件費個別明細表127[[#This Row],[列2]]-作業日報兼直接人件費個別明細表127[[#This Row],[列5]])&gt;0,FLOOR((作業日報兼直接人件費個別明細表127[[#This Row],[列4]]-作業日報兼直接人件費個別明細表127[[#This Row],[列2]]-作業日報兼直接人件費個別明細表127[[#This Row],[列5]]),"0:30"),""),"8:00"))</f>
        <v/>
      </c>
      <c r="H26" s="22"/>
    </row>
    <row r="27" spans="1:9" ht="24" customHeight="1" x14ac:dyDescent="0.15">
      <c r="A27" s="60"/>
      <c r="B27" s="60"/>
      <c r="C27" s="9"/>
      <c r="D27" s="47" t="s">
        <v>0</v>
      </c>
      <c r="E27" s="9"/>
      <c r="F27" s="11"/>
      <c r="G27" s="12" t="str">
        <f>IF(作業日報兼直接人件費個別明細表127[[#This Row],[列2]]="","",MIN(IF((作業日報兼直接人件費個別明細表127[[#This Row],[列4]]-作業日報兼直接人件費個別明細表127[[#This Row],[列2]]-作業日報兼直接人件費個別明細表127[[#This Row],[列5]])&gt;0,FLOOR((作業日報兼直接人件費個別明細表127[[#This Row],[列4]]-作業日報兼直接人件費個別明細表127[[#This Row],[列2]]-作業日報兼直接人件費個別明細表127[[#This Row],[列5]]),"0:30"),""),"8:00"))</f>
        <v/>
      </c>
      <c r="H27" s="22"/>
    </row>
    <row r="28" spans="1:9" ht="24" customHeight="1" x14ac:dyDescent="0.15">
      <c r="A28" s="60"/>
      <c r="B28" s="60"/>
      <c r="C28" s="9"/>
      <c r="D28" s="47" t="s">
        <v>0</v>
      </c>
      <c r="E28" s="9"/>
      <c r="F28" s="11"/>
      <c r="G28" s="12" t="str">
        <f>IF(作業日報兼直接人件費個別明細表127[[#This Row],[列2]]="","",MIN(IF((作業日報兼直接人件費個別明細表127[[#This Row],[列4]]-作業日報兼直接人件費個別明細表127[[#This Row],[列2]]-作業日報兼直接人件費個別明細表127[[#This Row],[列5]])&gt;0,FLOOR((作業日報兼直接人件費個別明細表127[[#This Row],[列4]]-作業日報兼直接人件費個別明細表127[[#This Row],[列2]]-作業日報兼直接人件費個別明細表127[[#This Row],[列5]]),"0:30"),""),"8:00"))</f>
        <v/>
      </c>
      <c r="H28" s="22"/>
    </row>
    <row r="29" spans="1:9" ht="24" customHeight="1" x14ac:dyDescent="0.15">
      <c r="A29" s="60"/>
      <c r="B29" s="60"/>
      <c r="C29" s="9"/>
      <c r="D29" s="47" t="s">
        <v>0</v>
      </c>
      <c r="E29" s="9"/>
      <c r="F29" s="11"/>
      <c r="G29" s="12" t="str">
        <f>IF(作業日報兼直接人件費個別明細表127[[#This Row],[列2]]="","",MIN(IF((作業日報兼直接人件費個別明細表127[[#This Row],[列4]]-作業日報兼直接人件費個別明細表127[[#This Row],[列2]]-作業日報兼直接人件費個別明細表127[[#This Row],[列5]])&gt;0,FLOOR((作業日報兼直接人件費個別明細表127[[#This Row],[列4]]-作業日報兼直接人件費個別明細表127[[#This Row],[列2]]-作業日報兼直接人件費個別明細表127[[#This Row],[列5]]),"0:30"),""),"8:00"))</f>
        <v/>
      </c>
      <c r="H29" s="22"/>
    </row>
    <row r="30" spans="1:9" ht="24" customHeight="1" x14ac:dyDescent="0.15">
      <c r="A30" s="60"/>
      <c r="B30" s="60"/>
      <c r="C30" s="9"/>
      <c r="D30" s="47" t="s">
        <v>0</v>
      </c>
      <c r="E30" s="9"/>
      <c r="F30" s="11"/>
      <c r="G30" s="12" t="str">
        <f>IF(作業日報兼直接人件費個別明細表127[[#This Row],[列2]]="","",MIN(IF((作業日報兼直接人件費個別明細表127[[#This Row],[列4]]-作業日報兼直接人件費個別明細表127[[#This Row],[列2]]-作業日報兼直接人件費個別明細表127[[#This Row],[列5]])&gt;0,FLOOR((作業日報兼直接人件費個別明細表127[[#This Row],[列4]]-作業日報兼直接人件費個別明細表127[[#This Row],[列2]]-作業日報兼直接人件費個別明細表127[[#This Row],[列5]]),"0:30"),""),"8:00"))</f>
        <v/>
      </c>
      <c r="H30" s="22"/>
    </row>
    <row r="31" spans="1:9" ht="24" customHeight="1" x14ac:dyDescent="0.15">
      <c r="A31" s="47" t="s">
        <v>8</v>
      </c>
      <c r="B31" s="47"/>
      <c r="C31" s="48"/>
      <c r="D31" s="49"/>
      <c r="E31" s="49"/>
      <c r="F31" s="50"/>
      <c r="G31" s="59">
        <f>SUBTOTAL(109,作業日報兼直接人件費個別明細表127[列6])</f>
        <v>1.8333333333333333</v>
      </c>
      <c r="H31" s="51"/>
      <c r="I31" s="52"/>
    </row>
  </sheetData>
  <sheetProtection formatCells="0" selectLockedCells="1"/>
  <mergeCells count="11">
    <mergeCell ref="J6:O6"/>
    <mergeCell ref="J7:O7"/>
    <mergeCell ref="J8:O8"/>
    <mergeCell ref="J9:O9"/>
    <mergeCell ref="C7:E7"/>
    <mergeCell ref="A1:H1"/>
    <mergeCell ref="A2:H2"/>
    <mergeCell ref="A6:H6"/>
    <mergeCell ref="B3:H3"/>
    <mergeCell ref="B4:H4"/>
    <mergeCell ref="B5:H5"/>
  </mergeCells>
  <phoneticPr fontId="2"/>
  <dataValidations count="2">
    <dataValidation imeMode="halfAlpha" allowBlank="1" showInputMessage="1" showErrorMessage="1" sqref="E8:G30 A8:C30" xr:uid="{00000000-0002-0000-0200-000000000000}"/>
    <dataValidation imeMode="hiragana" allowBlank="1" showInputMessage="1" showErrorMessage="1" sqref="H8:H30" xr:uid="{00000000-0002-0000-0200-000001000000}"/>
  </dataValidations>
  <printOptions horizontalCentered="1"/>
  <pageMargins left="0.70866141732283472" right="0.70866141732283472" top="0.74803149606299213" bottom="0.74803149606299213" header="0.31496062992125984" footer="0.31496062992125984"/>
  <pageSetup paperSize="9" orientation="portrait" r:id="rId1"/>
  <headerFooter alignWithMargins="0"/>
  <drawing r:id="rId2"/>
  <legacyDrawing r:id="rId3"/>
  <tableParts count="1">
    <tablePart r:id="rId4"/>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CFF"/>
  </sheetPr>
  <dimension ref="A1:I31"/>
  <sheetViews>
    <sheetView zoomScaleNormal="100" workbookViewId="0">
      <selection sqref="A1:H1"/>
    </sheetView>
  </sheetViews>
  <sheetFormatPr defaultColWidth="11.375" defaultRowHeight="20.100000000000001" customHeight="1" x14ac:dyDescent="0.15"/>
  <cols>
    <col min="1" max="1" width="11.125" style="45" customWidth="1"/>
    <col min="2" max="2" width="5.625" style="45" bestFit="1" customWidth="1"/>
    <col min="3" max="3" width="8.375" style="53" customWidth="1"/>
    <col min="4" max="4" width="2.75" style="54" customWidth="1"/>
    <col min="5" max="5" width="8.375" style="53" customWidth="1"/>
    <col min="6" max="7" width="11.375" style="45" customWidth="1"/>
    <col min="8" max="8" width="33.375" style="55" customWidth="1"/>
    <col min="9" max="16384" width="11.375" style="45"/>
  </cols>
  <sheetData>
    <row r="1" spans="1:8" ht="18" customHeight="1" x14ac:dyDescent="0.15">
      <c r="A1" s="87" t="s">
        <v>33</v>
      </c>
      <c r="B1" s="87"/>
      <c r="C1" s="87"/>
      <c r="D1" s="87"/>
      <c r="E1" s="87"/>
      <c r="F1" s="87"/>
      <c r="G1" s="87"/>
      <c r="H1" s="87"/>
    </row>
    <row r="2" spans="1:8" ht="24" customHeight="1" x14ac:dyDescent="0.15">
      <c r="A2" s="88" t="s">
        <v>25</v>
      </c>
      <c r="B2" s="89"/>
      <c r="C2" s="89"/>
      <c r="D2" s="89"/>
      <c r="E2" s="89"/>
      <c r="F2" s="89"/>
      <c r="G2" s="89"/>
      <c r="H2" s="89"/>
    </row>
    <row r="3" spans="1:8" ht="24" customHeight="1" x14ac:dyDescent="0.15">
      <c r="A3" s="23" t="s">
        <v>10</v>
      </c>
      <c r="B3" s="92" t="str">
        <f ca="1">MID(CELL("filename",$A$3),FIND("]",CELL("filename",$A$3))+1,31)</f>
        <v>R8年4月</v>
      </c>
      <c r="C3" s="93"/>
      <c r="D3" s="93"/>
      <c r="E3" s="93"/>
      <c r="F3" s="93"/>
      <c r="G3" s="93"/>
      <c r="H3" s="94"/>
    </row>
    <row r="4" spans="1:8" ht="24" customHeight="1" x14ac:dyDescent="0.15">
      <c r="A4" s="23" t="s">
        <v>13</v>
      </c>
      <c r="B4" s="95" t="str">
        <f>IF(算定表!B4="","",算定表!B4)</f>
        <v/>
      </c>
      <c r="C4" s="96"/>
      <c r="D4" s="96"/>
      <c r="E4" s="96"/>
      <c r="F4" s="96"/>
      <c r="G4" s="96"/>
      <c r="H4" s="97"/>
    </row>
    <row r="5" spans="1:8" ht="24" customHeight="1" x14ac:dyDescent="0.15">
      <c r="A5" s="23" t="s">
        <v>12</v>
      </c>
      <c r="B5" s="95" t="str">
        <f>IF(算定表!B5="","",算定表!B5)</f>
        <v/>
      </c>
      <c r="C5" s="96"/>
      <c r="D5" s="96"/>
      <c r="E5" s="96"/>
      <c r="F5" s="96"/>
      <c r="G5" s="96"/>
      <c r="H5" s="97"/>
    </row>
    <row r="6" spans="1:8" ht="18" customHeight="1" x14ac:dyDescent="0.15">
      <c r="A6" s="90" t="s">
        <v>27</v>
      </c>
      <c r="B6" s="91"/>
      <c r="C6" s="91"/>
      <c r="D6" s="91"/>
      <c r="E6" s="91"/>
      <c r="F6" s="91"/>
      <c r="G6" s="91"/>
      <c r="H6" s="91"/>
    </row>
    <row r="7" spans="1:8" s="46" customFormat="1" ht="24" customHeight="1" x14ac:dyDescent="0.15">
      <c r="A7" s="20" t="s">
        <v>11</v>
      </c>
      <c r="B7" s="66" t="s">
        <v>42</v>
      </c>
      <c r="C7" s="100" t="s">
        <v>17</v>
      </c>
      <c r="D7" s="100"/>
      <c r="E7" s="100"/>
      <c r="F7" s="21" t="s">
        <v>14</v>
      </c>
      <c r="G7" s="20" t="s">
        <v>16</v>
      </c>
      <c r="H7" s="56" t="s">
        <v>1</v>
      </c>
    </row>
    <row r="8" spans="1:8" ht="24" customHeight="1" x14ac:dyDescent="0.15">
      <c r="A8" s="60"/>
      <c r="B8" s="60" t="str">
        <f>IF(作業日報兼直接人件費個別明細表1[[#This Row],[列1]]="", "", TEXT(作業日報兼直接人件費個別明細表1[[#This Row],[列1]],"aaaa"))</f>
        <v/>
      </c>
      <c r="C8" s="9"/>
      <c r="D8" s="47" t="s">
        <v>0</v>
      </c>
      <c r="E8" s="9"/>
      <c r="F8" s="11"/>
      <c r="G8" s="12" t="str">
        <f>IF(作業日報兼直接人件費個別明細表1[[#This Row],[列2]]="","",MIN(IF((作業日報兼直接人件費個別明細表1[[#This Row],[列4]]-作業日報兼直接人件費個別明細表1[[#This Row],[列2]]-作業日報兼直接人件費個別明細表1[[#This Row],[列5]])&gt;0,FLOOR((作業日報兼直接人件費個別明細表1[[#This Row],[列4]]-作業日報兼直接人件費個別明細表1[[#This Row],[列2]]-作業日報兼直接人件費個別明細表1[[#This Row],[列5]]),"0:30"),""),"8:00"))</f>
        <v/>
      </c>
      <c r="H8" s="22"/>
    </row>
    <row r="9" spans="1:8" ht="24" customHeight="1" x14ac:dyDescent="0.15">
      <c r="A9" s="60"/>
      <c r="B9" s="60" t="str">
        <f>IF(作業日報兼直接人件費個別明細表1[[#This Row],[列1]]="", "", TEXT(作業日報兼直接人件費個別明細表1[[#This Row],[列1]],"aaaa"))</f>
        <v/>
      </c>
      <c r="C9" s="9"/>
      <c r="D9" s="47" t="s">
        <v>0</v>
      </c>
      <c r="E9" s="9"/>
      <c r="F9" s="11"/>
      <c r="G9" s="12" t="str">
        <f>IF(作業日報兼直接人件費個別明細表1[[#This Row],[列2]]="","",MIN(IF((作業日報兼直接人件費個別明細表1[[#This Row],[列4]]-作業日報兼直接人件費個別明細表1[[#This Row],[列2]]-作業日報兼直接人件費個別明細表1[[#This Row],[列5]])&gt;0,FLOOR((作業日報兼直接人件費個別明細表1[[#This Row],[列4]]-作業日報兼直接人件費個別明細表1[[#This Row],[列2]]-作業日報兼直接人件費個別明細表1[[#This Row],[列5]]),"0:30"),""),"8:00"))</f>
        <v/>
      </c>
      <c r="H9" s="22"/>
    </row>
    <row r="10" spans="1:8" ht="24" customHeight="1" x14ac:dyDescent="0.15">
      <c r="A10" s="60"/>
      <c r="B10" s="60" t="str">
        <f>IF(作業日報兼直接人件費個別明細表1[[#This Row],[列1]]="", "", TEXT(作業日報兼直接人件費個別明細表1[[#This Row],[列1]],"aaaa"))</f>
        <v/>
      </c>
      <c r="C10" s="9"/>
      <c r="D10" s="47" t="s">
        <v>0</v>
      </c>
      <c r="E10" s="9"/>
      <c r="F10" s="11"/>
      <c r="G10" s="12" t="str">
        <f>IF(作業日報兼直接人件費個別明細表1[[#This Row],[列2]]="","",MIN(IF((作業日報兼直接人件費個別明細表1[[#This Row],[列4]]-作業日報兼直接人件費個別明細表1[[#This Row],[列2]]-作業日報兼直接人件費個別明細表1[[#This Row],[列5]])&gt;0,FLOOR((作業日報兼直接人件費個別明細表1[[#This Row],[列4]]-作業日報兼直接人件費個別明細表1[[#This Row],[列2]]-作業日報兼直接人件費個別明細表1[[#This Row],[列5]]),"0:30"),""),"8:00"))</f>
        <v/>
      </c>
      <c r="H10" s="22"/>
    </row>
    <row r="11" spans="1:8" ht="24" customHeight="1" x14ac:dyDescent="0.15">
      <c r="A11" s="60"/>
      <c r="B11" s="60" t="str">
        <f>IF(作業日報兼直接人件費個別明細表1[[#This Row],[列1]]="", "", TEXT(作業日報兼直接人件費個別明細表1[[#This Row],[列1]],"aaaa"))</f>
        <v/>
      </c>
      <c r="C11" s="9"/>
      <c r="D11" s="47" t="s">
        <v>0</v>
      </c>
      <c r="E11" s="9"/>
      <c r="F11" s="11"/>
      <c r="G11" s="12" t="str">
        <f>IF(作業日報兼直接人件費個別明細表1[[#This Row],[列2]]="","",MIN(IF((作業日報兼直接人件費個別明細表1[[#This Row],[列4]]-作業日報兼直接人件費個別明細表1[[#This Row],[列2]]-作業日報兼直接人件費個別明細表1[[#This Row],[列5]])&gt;0,FLOOR((作業日報兼直接人件費個別明細表1[[#This Row],[列4]]-作業日報兼直接人件費個別明細表1[[#This Row],[列2]]-作業日報兼直接人件費個別明細表1[[#This Row],[列5]]),"0:30"),""),"8:00"))</f>
        <v/>
      </c>
      <c r="H11" s="22"/>
    </row>
    <row r="12" spans="1:8" ht="24" customHeight="1" x14ac:dyDescent="0.15">
      <c r="A12" s="60"/>
      <c r="B12" s="60" t="str">
        <f>IF(作業日報兼直接人件費個別明細表1[[#This Row],[列1]]="", "", TEXT(作業日報兼直接人件費個別明細表1[[#This Row],[列1]],"aaaa"))</f>
        <v/>
      </c>
      <c r="C12" s="9"/>
      <c r="D12" s="47" t="s">
        <v>0</v>
      </c>
      <c r="E12" s="9"/>
      <c r="F12" s="11"/>
      <c r="G12" s="12" t="str">
        <f>IF(作業日報兼直接人件費個別明細表1[[#This Row],[列2]]="","",MIN(IF((作業日報兼直接人件費個別明細表1[[#This Row],[列4]]-作業日報兼直接人件費個別明細表1[[#This Row],[列2]]-作業日報兼直接人件費個別明細表1[[#This Row],[列5]])&gt;0,FLOOR((作業日報兼直接人件費個別明細表1[[#This Row],[列4]]-作業日報兼直接人件費個別明細表1[[#This Row],[列2]]-作業日報兼直接人件費個別明細表1[[#This Row],[列5]]),"0:30"),""),"8:00"))</f>
        <v/>
      </c>
      <c r="H12" s="22"/>
    </row>
    <row r="13" spans="1:8" ht="24" customHeight="1" x14ac:dyDescent="0.15">
      <c r="A13" s="60"/>
      <c r="B13" s="60" t="str">
        <f>IF(作業日報兼直接人件費個別明細表1[[#This Row],[列1]]="", "", TEXT(作業日報兼直接人件費個別明細表1[[#This Row],[列1]],"aaaa"))</f>
        <v/>
      </c>
      <c r="C13" s="9"/>
      <c r="D13" s="47" t="s">
        <v>0</v>
      </c>
      <c r="E13" s="9"/>
      <c r="F13" s="11"/>
      <c r="G13" s="12" t="str">
        <f>IF(作業日報兼直接人件費個別明細表1[[#This Row],[列2]]="","",MIN(IF((作業日報兼直接人件費個別明細表1[[#This Row],[列4]]-作業日報兼直接人件費個別明細表1[[#This Row],[列2]]-作業日報兼直接人件費個別明細表1[[#This Row],[列5]])&gt;0,FLOOR((作業日報兼直接人件費個別明細表1[[#This Row],[列4]]-作業日報兼直接人件費個別明細表1[[#This Row],[列2]]-作業日報兼直接人件費個別明細表1[[#This Row],[列5]]),"0:30"),""),"8:00"))</f>
        <v/>
      </c>
      <c r="H13" s="22"/>
    </row>
    <row r="14" spans="1:8" ht="24" customHeight="1" x14ac:dyDescent="0.15">
      <c r="A14" s="60"/>
      <c r="B14" s="60" t="str">
        <f>IF(作業日報兼直接人件費個別明細表1[[#This Row],[列1]]="", "", TEXT(作業日報兼直接人件費個別明細表1[[#This Row],[列1]],"aaaa"))</f>
        <v/>
      </c>
      <c r="C14" s="9"/>
      <c r="D14" s="47" t="s">
        <v>0</v>
      </c>
      <c r="E14" s="9"/>
      <c r="F14" s="11"/>
      <c r="G14" s="12" t="str">
        <f>IF(作業日報兼直接人件費個別明細表1[[#This Row],[列2]]="","",MIN(IF((作業日報兼直接人件費個別明細表1[[#This Row],[列4]]-作業日報兼直接人件費個別明細表1[[#This Row],[列2]]-作業日報兼直接人件費個別明細表1[[#This Row],[列5]])&gt;0,FLOOR((作業日報兼直接人件費個別明細表1[[#This Row],[列4]]-作業日報兼直接人件費個別明細表1[[#This Row],[列2]]-作業日報兼直接人件費個別明細表1[[#This Row],[列5]]),"0:30"),""),"8:00"))</f>
        <v/>
      </c>
      <c r="H14" s="22"/>
    </row>
    <row r="15" spans="1:8" ht="24" customHeight="1" x14ac:dyDescent="0.15">
      <c r="A15" s="60"/>
      <c r="B15" s="60" t="str">
        <f>IF(作業日報兼直接人件費個別明細表1[[#This Row],[列1]]="", "", TEXT(作業日報兼直接人件費個別明細表1[[#This Row],[列1]],"aaaa"))</f>
        <v/>
      </c>
      <c r="C15" s="9"/>
      <c r="D15" s="47" t="s">
        <v>0</v>
      </c>
      <c r="E15" s="9"/>
      <c r="F15" s="11"/>
      <c r="G15" s="12" t="str">
        <f>IF(作業日報兼直接人件費個別明細表1[[#This Row],[列2]]="","",MIN(IF((作業日報兼直接人件費個別明細表1[[#This Row],[列4]]-作業日報兼直接人件費個別明細表1[[#This Row],[列2]]-作業日報兼直接人件費個別明細表1[[#This Row],[列5]])&gt;0,FLOOR((作業日報兼直接人件費個別明細表1[[#This Row],[列4]]-作業日報兼直接人件費個別明細表1[[#This Row],[列2]]-作業日報兼直接人件費個別明細表1[[#This Row],[列5]]),"0:30"),""),"8:00"))</f>
        <v/>
      </c>
      <c r="H15" s="22"/>
    </row>
    <row r="16" spans="1:8" ht="24" customHeight="1" x14ac:dyDescent="0.15">
      <c r="A16" s="60"/>
      <c r="B16" s="60" t="str">
        <f>IF(作業日報兼直接人件費個別明細表1[[#This Row],[列1]]="", "", TEXT(作業日報兼直接人件費個別明細表1[[#This Row],[列1]],"aaaa"))</f>
        <v/>
      </c>
      <c r="C16" s="9"/>
      <c r="D16" s="47" t="s">
        <v>0</v>
      </c>
      <c r="E16" s="9"/>
      <c r="F16" s="11"/>
      <c r="G16" s="12" t="str">
        <f>IF(作業日報兼直接人件費個別明細表1[[#This Row],[列2]]="","",MIN(IF((作業日報兼直接人件費個別明細表1[[#This Row],[列4]]-作業日報兼直接人件費個別明細表1[[#This Row],[列2]]-作業日報兼直接人件費個別明細表1[[#This Row],[列5]])&gt;0,FLOOR((作業日報兼直接人件費個別明細表1[[#This Row],[列4]]-作業日報兼直接人件費個別明細表1[[#This Row],[列2]]-作業日報兼直接人件費個別明細表1[[#This Row],[列5]]),"0:30"),""),"8:00"))</f>
        <v/>
      </c>
      <c r="H16" s="22"/>
    </row>
    <row r="17" spans="1:9" ht="24" customHeight="1" x14ac:dyDescent="0.15">
      <c r="A17" s="60"/>
      <c r="B17" s="60" t="str">
        <f>IF(作業日報兼直接人件費個別明細表1[[#This Row],[列1]]="", "", TEXT(作業日報兼直接人件費個別明細表1[[#This Row],[列1]],"aaaa"))</f>
        <v/>
      </c>
      <c r="C17" s="9"/>
      <c r="D17" s="47" t="s">
        <v>0</v>
      </c>
      <c r="E17" s="9"/>
      <c r="F17" s="11"/>
      <c r="G17" s="12" t="str">
        <f>IF(作業日報兼直接人件費個別明細表1[[#This Row],[列2]]="","",MIN(IF((作業日報兼直接人件費個別明細表1[[#This Row],[列4]]-作業日報兼直接人件費個別明細表1[[#This Row],[列2]]-作業日報兼直接人件費個別明細表1[[#This Row],[列5]])&gt;0,FLOOR((作業日報兼直接人件費個別明細表1[[#This Row],[列4]]-作業日報兼直接人件費個別明細表1[[#This Row],[列2]]-作業日報兼直接人件費個別明細表1[[#This Row],[列5]]),"0:30"),""),"8:00"))</f>
        <v/>
      </c>
      <c r="H17" s="22"/>
    </row>
    <row r="18" spans="1:9" ht="24" customHeight="1" x14ac:dyDescent="0.15">
      <c r="A18" s="60"/>
      <c r="B18" s="60" t="str">
        <f>IF(作業日報兼直接人件費個別明細表1[[#This Row],[列1]]="", "", TEXT(作業日報兼直接人件費個別明細表1[[#This Row],[列1]],"aaaa"))</f>
        <v/>
      </c>
      <c r="C18" s="9"/>
      <c r="D18" s="47" t="s">
        <v>0</v>
      </c>
      <c r="E18" s="9"/>
      <c r="F18" s="11"/>
      <c r="G18" s="12" t="str">
        <f>IF(作業日報兼直接人件費個別明細表1[[#This Row],[列2]]="","",MIN(IF((作業日報兼直接人件費個別明細表1[[#This Row],[列4]]-作業日報兼直接人件費個別明細表1[[#This Row],[列2]]-作業日報兼直接人件費個別明細表1[[#This Row],[列5]])&gt;0,FLOOR((作業日報兼直接人件費個別明細表1[[#This Row],[列4]]-作業日報兼直接人件費個別明細表1[[#This Row],[列2]]-作業日報兼直接人件費個別明細表1[[#This Row],[列5]]),"0:30"),""),"8:00"))</f>
        <v/>
      </c>
      <c r="H18" s="22"/>
    </row>
    <row r="19" spans="1:9" ht="24" customHeight="1" x14ac:dyDescent="0.15">
      <c r="A19" s="60"/>
      <c r="B19" s="60" t="str">
        <f>IF(作業日報兼直接人件費個別明細表1[[#This Row],[列1]]="", "", TEXT(作業日報兼直接人件費個別明細表1[[#This Row],[列1]],"aaaa"))</f>
        <v/>
      </c>
      <c r="C19" s="9"/>
      <c r="D19" s="47" t="s">
        <v>0</v>
      </c>
      <c r="E19" s="9"/>
      <c r="F19" s="11"/>
      <c r="G19" s="12" t="str">
        <f>IF(作業日報兼直接人件費個別明細表1[[#This Row],[列2]]="","",MIN(IF((作業日報兼直接人件費個別明細表1[[#This Row],[列4]]-作業日報兼直接人件費個別明細表1[[#This Row],[列2]]-作業日報兼直接人件費個別明細表1[[#This Row],[列5]])&gt;0,FLOOR((作業日報兼直接人件費個別明細表1[[#This Row],[列4]]-作業日報兼直接人件費個別明細表1[[#This Row],[列2]]-作業日報兼直接人件費個別明細表1[[#This Row],[列5]]),"0:30"),""),"8:00"))</f>
        <v/>
      </c>
      <c r="H19" s="22"/>
    </row>
    <row r="20" spans="1:9" ht="24" customHeight="1" x14ac:dyDescent="0.15">
      <c r="A20" s="60"/>
      <c r="B20" s="60" t="str">
        <f>IF(作業日報兼直接人件費個別明細表1[[#This Row],[列1]]="", "", TEXT(作業日報兼直接人件費個別明細表1[[#This Row],[列1]],"aaaa"))</f>
        <v/>
      </c>
      <c r="C20" s="9"/>
      <c r="D20" s="47" t="s">
        <v>0</v>
      </c>
      <c r="E20" s="9"/>
      <c r="F20" s="11"/>
      <c r="G20" s="12" t="str">
        <f>IF(作業日報兼直接人件費個別明細表1[[#This Row],[列2]]="","",MIN(IF((作業日報兼直接人件費個別明細表1[[#This Row],[列4]]-作業日報兼直接人件費個別明細表1[[#This Row],[列2]]-作業日報兼直接人件費個別明細表1[[#This Row],[列5]])&gt;0,FLOOR((作業日報兼直接人件費個別明細表1[[#This Row],[列4]]-作業日報兼直接人件費個別明細表1[[#This Row],[列2]]-作業日報兼直接人件費個別明細表1[[#This Row],[列5]]),"0:30"),""),"8:00"))</f>
        <v/>
      </c>
      <c r="H20" s="22"/>
    </row>
    <row r="21" spans="1:9" ht="24" customHeight="1" x14ac:dyDescent="0.15">
      <c r="A21" s="60"/>
      <c r="B21" s="60" t="str">
        <f>IF(作業日報兼直接人件費個別明細表1[[#This Row],[列1]]="", "", TEXT(作業日報兼直接人件費個別明細表1[[#This Row],[列1]],"aaaa"))</f>
        <v/>
      </c>
      <c r="C21" s="9"/>
      <c r="D21" s="47" t="s">
        <v>0</v>
      </c>
      <c r="E21" s="9"/>
      <c r="F21" s="11"/>
      <c r="G21" s="12" t="str">
        <f>IF(作業日報兼直接人件費個別明細表1[[#This Row],[列2]]="","",MIN(IF((作業日報兼直接人件費個別明細表1[[#This Row],[列4]]-作業日報兼直接人件費個別明細表1[[#This Row],[列2]]-作業日報兼直接人件費個別明細表1[[#This Row],[列5]])&gt;0,FLOOR((作業日報兼直接人件費個別明細表1[[#This Row],[列4]]-作業日報兼直接人件費個別明細表1[[#This Row],[列2]]-作業日報兼直接人件費個別明細表1[[#This Row],[列5]]),"0:30"),""),"8:00"))</f>
        <v/>
      </c>
      <c r="H21" s="22"/>
    </row>
    <row r="22" spans="1:9" ht="24" customHeight="1" x14ac:dyDescent="0.15">
      <c r="A22" s="60"/>
      <c r="B22" s="60" t="str">
        <f>IF(作業日報兼直接人件費個別明細表1[[#This Row],[列1]]="", "", TEXT(作業日報兼直接人件費個別明細表1[[#This Row],[列1]],"aaaa"))</f>
        <v/>
      </c>
      <c r="C22" s="9"/>
      <c r="D22" s="47" t="s">
        <v>0</v>
      </c>
      <c r="E22" s="9"/>
      <c r="F22" s="11"/>
      <c r="G22" s="12" t="str">
        <f>IF(作業日報兼直接人件費個別明細表1[[#This Row],[列2]]="","",MIN(IF((作業日報兼直接人件費個別明細表1[[#This Row],[列4]]-作業日報兼直接人件費個別明細表1[[#This Row],[列2]]-作業日報兼直接人件費個別明細表1[[#This Row],[列5]])&gt;0,FLOOR((作業日報兼直接人件費個別明細表1[[#This Row],[列4]]-作業日報兼直接人件費個別明細表1[[#This Row],[列2]]-作業日報兼直接人件費個別明細表1[[#This Row],[列5]]),"0:30"),""),"8:00"))</f>
        <v/>
      </c>
      <c r="H22" s="22"/>
    </row>
    <row r="23" spans="1:9" ht="24" customHeight="1" x14ac:dyDescent="0.15">
      <c r="A23" s="60"/>
      <c r="B23" s="60" t="str">
        <f>IF(作業日報兼直接人件費個別明細表1[[#This Row],[列1]]="", "", TEXT(作業日報兼直接人件費個別明細表1[[#This Row],[列1]],"aaaa"))</f>
        <v/>
      </c>
      <c r="C23" s="9"/>
      <c r="D23" s="47" t="s">
        <v>0</v>
      </c>
      <c r="E23" s="9"/>
      <c r="F23" s="11"/>
      <c r="G23" s="12" t="str">
        <f>IF(作業日報兼直接人件費個別明細表1[[#This Row],[列2]]="","",MIN(IF((作業日報兼直接人件費個別明細表1[[#This Row],[列4]]-作業日報兼直接人件費個別明細表1[[#This Row],[列2]]-作業日報兼直接人件費個別明細表1[[#This Row],[列5]])&gt;0,FLOOR((作業日報兼直接人件費個別明細表1[[#This Row],[列4]]-作業日報兼直接人件費個別明細表1[[#This Row],[列2]]-作業日報兼直接人件費個別明細表1[[#This Row],[列5]]),"0:30"),""),"8:00"))</f>
        <v/>
      </c>
      <c r="H23" s="22"/>
    </row>
    <row r="24" spans="1:9" ht="24" customHeight="1" x14ac:dyDescent="0.15">
      <c r="A24" s="60"/>
      <c r="B24" s="60" t="str">
        <f>IF(作業日報兼直接人件費個別明細表1[[#This Row],[列1]]="", "", TEXT(作業日報兼直接人件費個別明細表1[[#This Row],[列1]],"aaaa"))</f>
        <v/>
      </c>
      <c r="C24" s="9"/>
      <c r="D24" s="47" t="s">
        <v>0</v>
      </c>
      <c r="E24" s="9"/>
      <c r="F24" s="11"/>
      <c r="G24" s="12" t="str">
        <f>IF(作業日報兼直接人件費個別明細表1[[#This Row],[列2]]="","",MIN(IF((作業日報兼直接人件費個別明細表1[[#This Row],[列4]]-作業日報兼直接人件費個別明細表1[[#This Row],[列2]]-作業日報兼直接人件費個別明細表1[[#This Row],[列5]])&gt;0,FLOOR((作業日報兼直接人件費個別明細表1[[#This Row],[列4]]-作業日報兼直接人件費個別明細表1[[#This Row],[列2]]-作業日報兼直接人件費個別明細表1[[#This Row],[列5]]),"0:30"),""),"8:00"))</f>
        <v/>
      </c>
      <c r="H24" s="22"/>
    </row>
    <row r="25" spans="1:9" ht="24" customHeight="1" x14ac:dyDescent="0.15">
      <c r="A25" s="60"/>
      <c r="B25" s="60" t="str">
        <f>IF(作業日報兼直接人件費個別明細表1[[#This Row],[列1]]="", "", TEXT(作業日報兼直接人件費個別明細表1[[#This Row],[列1]],"aaaa"))</f>
        <v/>
      </c>
      <c r="C25" s="9"/>
      <c r="D25" s="47" t="s">
        <v>0</v>
      </c>
      <c r="E25" s="9"/>
      <c r="F25" s="11"/>
      <c r="G25" s="12" t="str">
        <f>IF(作業日報兼直接人件費個別明細表1[[#This Row],[列2]]="","",MIN(IF((作業日報兼直接人件費個別明細表1[[#This Row],[列4]]-作業日報兼直接人件費個別明細表1[[#This Row],[列2]]-作業日報兼直接人件費個別明細表1[[#This Row],[列5]])&gt;0,FLOOR((作業日報兼直接人件費個別明細表1[[#This Row],[列4]]-作業日報兼直接人件費個別明細表1[[#This Row],[列2]]-作業日報兼直接人件費個別明細表1[[#This Row],[列5]]),"0:30"),""),"8:00"))</f>
        <v/>
      </c>
      <c r="H25" s="22"/>
    </row>
    <row r="26" spans="1:9" ht="24" customHeight="1" x14ac:dyDescent="0.15">
      <c r="A26" s="60"/>
      <c r="B26" s="60" t="str">
        <f>IF(作業日報兼直接人件費個別明細表1[[#This Row],[列1]]="", "", TEXT(作業日報兼直接人件費個別明細表1[[#This Row],[列1]],"aaaa"))</f>
        <v/>
      </c>
      <c r="C26" s="9"/>
      <c r="D26" s="47" t="s">
        <v>0</v>
      </c>
      <c r="E26" s="9"/>
      <c r="F26" s="11"/>
      <c r="G26" s="12" t="str">
        <f>IF(作業日報兼直接人件費個別明細表1[[#This Row],[列2]]="","",MIN(IF((作業日報兼直接人件費個別明細表1[[#This Row],[列4]]-作業日報兼直接人件費個別明細表1[[#This Row],[列2]]-作業日報兼直接人件費個別明細表1[[#This Row],[列5]])&gt;0,FLOOR((作業日報兼直接人件費個別明細表1[[#This Row],[列4]]-作業日報兼直接人件費個別明細表1[[#This Row],[列2]]-作業日報兼直接人件費個別明細表1[[#This Row],[列5]]),"0:30"),""),"8:00"))</f>
        <v/>
      </c>
      <c r="H26" s="22"/>
    </row>
    <row r="27" spans="1:9" ht="24" customHeight="1" x14ac:dyDescent="0.15">
      <c r="A27" s="60"/>
      <c r="B27" s="60" t="str">
        <f>IF(作業日報兼直接人件費個別明細表1[[#This Row],[列1]]="", "", TEXT(作業日報兼直接人件費個別明細表1[[#This Row],[列1]],"aaaa"))</f>
        <v/>
      </c>
      <c r="C27" s="9"/>
      <c r="D27" s="47" t="s">
        <v>0</v>
      </c>
      <c r="E27" s="9"/>
      <c r="F27" s="11"/>
      <c r="G27" s="12" t="str">
        <f>IF(作業日報兼直接人件費個別明細表1[[#This Row],[列2]]="","",MIN(IF((作業日報兼直接人件費個別明細表1[[#This Row],[列4]]-作業日報兼直接人件費個別明細表1[[#This Row],[列2]]-作業日報兼直接人件費個別明細表1[[#This Row],[列5]])&gt;0,FLOOR((作業日報兼直接人件費個別明細表1[[#This Row],[列4]]-作業日報兼直接人件費個別明細表1[[#This Row],[列2]]-作業日報兼直接人件費個別明細表1[[#This Row],[列5]]),"0:30"),""),"8:00"))</f>
        <v/>
      </c>
      <c r="H27" s="22"/>
    </row>
    <row r="28" spans="1:9" ht="24" customHeight="1" x14ac:dyDescent="0.15">
      <c r="A28" s="60"/>
      <c r="B28" s="60" t="str">
        <f>IF(作業日報兼直接人件費個別明細表1[[#This Row],[列1]]="", "", TEXT(作業日報兼直接人件費個別明細表1[[#This Row],[列1]],"aaaa"))</f>
        <v/>
      </c>
      <c r="C28" s="9"/>
      <c r="D28" s="47" t="s">
        <v>0</v>
      </c>
      <c r="E28" s="9"/>
      <c r="F28" s="11"/>
      <c r="G28" s="12" t="str">
        <f>IF(作業日報兼直接人件費個別明細表1[[#This Row],[列2]]="","",MIN(IF((作業日報兼直接人件費個別明細表1[[#This Row],[列4]]-作業日報兼直接人件費個別明細表1[[#This Row],[列2]]-作業日報兼直接人件費個別明細表1[[#This Row],[列5]])&gt;0,FLOOR((作業日報兼直接人件費個別明細表1[[#This Row],[列4]]-作業日報兼直接人件費個別明細表1[[#This Row],[列2]]-作業日報兼直接人件費個別明細表1[[#This Row],[列5]]),"0:30"),""),"8:00"))</f>
        <v/>
      </c>
      <c r="H28" s="22"/>
    </row>
    <row r="29" spans="1:9" ht="24" customHeight="1" x14ac:dyDescent="0.15">
      <c r="A29" s="60"/>
      <c r="B29" s="60" t="str">
        <f>IF(作業日報兼直接人件費個別明細表1[[#This Row],[列1]]="", "", TEXT(作業日報兼直接人件費個別明細表1[[#This Row],[列1]],"aaaa"))</f>
        <v/>
      </c>
      <c r="C29" s="9"/>
      <c r="D29" s="47" t="s">
        <v>0</v>
      </c>
      <c r="E29" s="9"/>
      <c r="F29" s="11"/>
      <c r="G29" s="12" t="str">
        <f>IF(作業日報兼直接人件費個別明細表1[[#This Row],[列2]]="","",MIN(IF((作業日報兼直接人件費個別明細表1[[#This Row],[列4]]-作業日報兼直接人件費個別明細表1[[#This Row],[列2]]-作業日報兼直接人件費個別明細表1[[#This Row],[列5]])&gt;0,FLOOR((作業日報兼直接人件費個別明細表1[[#This Row],[列4]]-作業日報兼直接人件費個別明細表1[[#This Row],[列2]]-作業日報兼直接人件費個別明細表1[[#This Row],[列5]]),"0:30"),""),"8:00"))</f>
        <v/>
      </c>
      <c r="H29" s="22"/>
    </row>
    <row r="30" spans="1:9" ht="24" customHeight="1" x14ac:dyDescent="0.15">
      <c r="A30" s="60"/>
      <c r="B30" s="60" t="str">
        <f>IF(作業日報兼直接人件費個別明細表1[[#This Row],[列1]]="", "", TEXT(作業日報兼直接人件費個別明細表1[[#This Row],[列1]],"aaaa"))</f>
        <v/>
      </c>
      <c r="C30" s="9"/>
      <c r="D30" s="47" t="s">
        <v>0</v>
      </c>
      <c r="E30" s="9"/>
      <c r="F30" s="11"/>
      <c r="G30" s="12" t="str">
        <f>IF(作業日報兼直接人件費個別明細表1[[#This Row],[列2]]="","",MIN(IF((作業日報兼直接人件費個別明細表1[[#This Row],[列4]]-作業日報兼直接人件費個別明細表1[[#This Row],[列2]]-作業日報兼直接人件費個別明細表1[[#This Row],[列5]])&gt;0,FLOOR((作業日報兼直接人件費個別明細表1[[#This Row],[列4]]-作業日報兼直接人件費個別明細表1[[#This Row],[列2]]-作業日報兼直接人件費個別明細表1[[#This Row],[列5]]),"0:30"),""),"8:00"))</f>
        <v/>
      </c>
      <c r="H30" s="22"/>
    </row>
    <row r="31" spans="1:9" ht="24" customHeight="1" x14ac:dyDescent="0.15">
      <c r="A31" s="47" t="s">
        <v>8</v>
      </c>
      <c r="B31"/>
      <c r="C31" s="48"/>
      <c r="D31" s="49"/>
      <c r="E31" s="49"/>
      <c r="F31" s="50"/>
      <c r="G31" s="59">
        <f>SUBTOTAL(109,作業日報兼直接人件費個別明細表1[列6])</f>
        <v>0</v>
      </c>
      <c r="H31" s="51"/>
      <c r="I31" s="52"/>
    </row>
  </sheetData>
  <sheetProtection formatCells="0" selectLockedCells="1"/>
  <mergeCells count="7">
    <mergeCell ref="A1:H1"/>
    <mergeCell ref="A6:H6"/>
    <mergeCell ref="A2:H2"/>
    <mergeCell ref="C7:E7"/>
    <mergeCell ref="B3:H3"/>
    <mergeCell ref="B4:H4"/>
    <mergeCell ref="B5:H5"/>
  </mergeCells>
  <phoneticPr fontId="2"/>
  <dataValidations count="2">
    <dataValidation imeMode="hiragana" allowBlank="1" showInputMessage="1" showErrorMessage="1" sqref="H8:H30" xr:uid="{00000000-0002-0000-0300-000000000000}"/>
    <dataValidation imeMode="halfAlpha" allowBlank="1" showInputMessage="1" showErrorMessage="1" sqref="E8:G30 A8:C30" xr:uid="{00000000-0002-0000-0300-000001000000}"/>
  </dataValidations>
  <printOptions horizontalCentered="1"/>
  <pageMargins left="0.70866141732283472" right="0.70866141732283472" top="0.74803149606299213" bottom="0.74803149606299213" header="0.31496062992125984" footer="0.31496062992125984"/>
  <pageSetup paperSize="9" orientation="portrait" r:id="rId1"/>
  <headerFooter alignWithMargins="0"/>
  <drawing r:id="rId2"/>
  <legacyDrawing r:id="rId3"/>
  <tableParts count="1">
    <tablePart r:id="rId4"/>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CFF"/>
  </sheetPr>
  <dimension ref="A1:I31"/>
  <sheetViews>
    <sheetView zoomScaleNormal="100" workbookViewId="0">
      <selection sqref="A1:H1"/>
    </sheetView>
  </sheetViews>
  <sheetFormatPr defaultColWidth="11.375" defaultRowHeight="20.100000000000001" customHeight="1" x14ac:dyDescent="0.15"/>
  <cols>
    <col min="1" max="1" width="11.125" style="4" customWidth="1"/>
    <col min="2" max="2" width="5.625" style="4" bestFit="1" customWidth="1"/>
    <col min="3" max="3" width="8.375" style="6" customWidth="1"/>
    <col min="4" max="4" width="2.75" style="7" customWidth="1"/>
    <col min="5" max="5" width="8.375" style="6" customWidth="1"/>
    <col min="6" max="7" width="11.375" style="4" customWidth="1"/>
    <col min="8" max="8" width="33.375" style="8" customWidth="1"/>
    <col min="9" max="16384" width="11.375" style="4"/>
  </cols>
  <sheetData>
    <row r="1" spans="1:8" ht="18" customHeight="1" x14ac:dyDescent="0.15">
      <c r="A1" s="87" t="s">
        <v>33</v>
      </c>
      <c r="B1" s="87"/>
      <c r="C1" s="87"/>
      <c r="D1" s="87"/>
      <c r="E1" s="87"/>
      <c r="F1" s="87"/>
      <c r="G1" s="87"/>
      <c r="H1" s="87"/>
    </row>
    <row r="2" spans="1:8" ht="24" customHeight="1" x14ac:dyDescent="0.15">
      <c r="A2" s="88" t="s">
        <v>25</v>
      </c>
      <c r="B2" s="89"/>
      <c r="C2" s="89"/>
      <c r="D2" s="89"/>
      <c r="E2" s="89"/>
      <c r="F2" s="89"/>
      <c r="G2" s="89"/>
      <c r="H2" s="89"/>
    </row>
    <row r="3" spans="1:8" ht="24" customHeight="1" x14ac:dyDescent="0.15">
      <c r="A3" s="23" t="s">
        <v>10</v>
      </c>
      <c r="B3" s="92" t="str">
        <f ca="1">MID(CELL("filename",$A$3),FIND("]",CELL("filename",$A$3))+1,31)</f>
        <v>R8年5月</v>
      </c>
      <c r="C3" s="93"/>
      <c r="D3" s="93"/>
      <c r="E3" s="93"/>
      <c r="F3" s="93"/>
      <c r="G3" s="93"/>
      <c r="H3" s="94"/>
    </row>
    <row r="4" spans="1:8" ht="24" customHeight="1" x14ac:dyDescent="0.15">
      <c r="A4" s="23" t="s">
        <v>13</v>
      </c>
      <c r="B4" s="95" t="str">
        <f>IF(算定表!B4="","",算定表!B4)</f>
        <v/>
      </c>
      <c r="C4" s="96"/>
      <c r="D4" s="96"/>
      <c r="E4" s="96"/>
      <c r="F4" s="96"/>
      <c r="G4" s="96"/>
      <c r="H4" s="97"/>
    </row>
    <row r="5" spans="1:8" ht="24" customHeight="1" x14ac:dyDescent="0.15">
      <c r="A5" s="23" t="s">
        <v>12</v>
      </c>
      <c r="B5" s="95" t="str">
        <f>IF(算定表!B5="","",算定表!B5)</f>
        <v/>
      </c>
      <c r="C5" s="96"/>
      <c r="D5" s="96"/>
      <c r="E5" s="96"/>
      <c r="F5" s="96"/>
      <c r="G5" s="96"/>
      <c r="H5" s="97"/>
    </row>
    <row r="6" spans="1:8" ht="18" customHeight="1" x14ac:dyDescent="0.15">
      <c r="A6" s="90" t="s">
        <v>27</v>
      </c>
      <c r="B6" s="91"/>
      <c r="C6" s="91"/>
      <c r="D6" s="91"/>
      <c r="E6" s="91"/>
      <c r="F6" s="91"/>
      <c r="G6" s="91"/>
      <c r="H6" s="91"/>
    </row>
    <row r="7" spans="1:8" s="5" customFormat="1" ht="24" customHeight="1" x14ac:dyDescent="0.15">
      <c r="A7" s="19" t="s">
        <v>11</v>
      </c>
      <c r="B7" s="66" t="s">
        <v>42</v>
      </c>
      <c r="C7" s="100" t="s">
        <v>17</v>
      </c>
      <c r="D7" s="100"/>
      <c r="E7" s="100"/>
      <c r="F7" s="21" t="s">
        <v>14</v>
      </c>
      <c r="G7" s="19" t="s">
        <v>16</v>
      </c>
      <c r="H7" s="56" t="s">
        <v>1</v>
      </c>
    </row>
    <row r="8" spans="1:8" ht="24" customHeight="1" x14ac:dyDescent="0.15">
      <c r="A8" s="60"/>
      <c r="B8" s="60" t="str">
        <f>IF(作業日報兼直接人件費個別明細表2[[#This Row],[列1]]="", "", TEXT(作業日報兼直接人件費個別明細表2[[#This Row],[列1]],"aaaa"))</f>
        <v/>
      </c>
      <c r="C8" s="9"/>
      <c r="D8" s="10" t="s">
        <v>0</v>
      </c>
      <c r="E8" s="9"/>
      <c r="F8" s="11"/>
      <c r="G8" s="12" t="str">
        <f>IF(作業日報兼直接人件費個別明細表2[[#This Row],[列2]]="","",MIN(IF((作業日報兼直接人件費個別明細表2[[#This Row],[列4]]-作業日報兼直接人件費個別明細表2[[#This Row],[列2]]-作業日報兼直接人件費個別明細表2[[#This Row],[列5]])&gt;0,FLOOR((作業日報兼直接人件費個別明細表2[[#This Row],[列4]]-作業日報兼直接人件費個別明細表2[[#This Row],[列2]]-作業日報兼直接人件費個別明細表2[[#This Row],[列5]]),"0:30"),""),"8:00"))</f>
        <v/>
      </c>
      <c r="H8" s="22"/>
    </row>
    <row r="9" spans="1:8" ht="24" customHeight="1" x14ac:dyDescent="0.15">
      <c r="A9" s="60"/>
      <c r="B9" s="60" t="str">
        <f>IF(作業日報兼直接人件費個別明細表2[[#This Row],[列1]]="", "", TEXT(作業日報兼直接人件費個別明細表2[[#This Row],[列1]],"aaaa"))</f>
        <v/>
      </c>
      <c r="C9" s="9"/>
      <c r="D9" s="10" t="s">
        <v>0</v>
      </c>
      <c r="E9" s="9"/>
      <c r="F9" s="11"/>
      <c r="G9" s="12" t="str">
        <f>IF(作業日報兼直接人件費個別明細表2[[#This Row],[列2]]="","",MIN(IF((作業日報兼直接人件費個別明細表2[[#This Row],[列4]]-作業日報兼直接人件費個別明細表2[[#This Row],[列2]]-作業日報兼直接人件費個別明細表2[[#This Row],[列5]])&gt;0,FLOOR((作業日報兼直接人件費個別明細表2[[#This Row],[列4]]-作業日報兼直接人件費個別明細表2[[#This Row],[列2]]-作業日報兼直接人件費個別明細表2[[#This Row],[列5]]),"0:30"),""),"8:00"))</f>
        <v/>
      </c>
      <c r="H9" s="22"/>
    </row>
    <row r="10" spans="1:8" ht="24" customHeight="1" x14ac:dyDescent="0.15">
      <c r="A10" s="60"/>
      <c r="B10" s="60" t="str">
        <f>IF(作業日報兼直接人件費個別明細表2[[#This Row],[列1]]="", "", TEXT(作業日報兼直接人件費個別明細表2[[#This Row],[列1]],"aaaa"))</f>
        <v/>
      </c>
      <c r="C10" s="9"/>
      <c r="D10" s="10" t="s">
        <v>0</v>
      </c>
      <c r="E10" s="9"/>
      <c r="F10" s="11"/>
      <c r="G10" s="12" t="str">
        <f>IF(作業日報兼直接人件費個別明細表2[[#This Row],[列2]]="","",MIN(IF((作業日報兼直接人件費個別明細表2[[#This Row],[列4]]-作業日報兼直接人件費個別明細表2[[#This Row],[列2]]-作業日報兼直接人件費個別明細表2[[#This Row],[列5]])&gt;0,FLOOR((作業日報兼直接人件費個別明細表2[[#This Row],[列4]]-作業日報兼直接人件費個別明細表2[[#This Row],[列2]]-作業日報兼直接人件費個別明細表2[[#This Row],[列5]]),"0:30"),""),"8:00"))</f>
        <v/>
      </c>
      <c r="H10" s="22"/>
    </row>
    <row r="11" spans="1:8" ht="24" customHeight="1" x14ac:dyDescent="0.15">
      <c r="A11" s="60"/>
      <c r="B11" s="60" t="str">
        <f>IF(作業日報兼直接人件費個別明細表2[[#This Row],[列1]]="", "", TEXT(作業日報兼直接人件費個別明細表2[[#This Row],[列1]],"aaaa"))</f>
        <v/>
      </c>
      <c r="C11" s="9"/>
      <c r="D11" s="10" t="s">
        <v>0</v>
      </c>
      <c r="E11" s="9"/>
      <c r="F11" s="11"/>
      <c r="G11" s="12" t="str">
        <f>IF(作業日報兼直接人件費個別明細表2[[#This Row],[列2]]="","",MIN(IF((作業日報兼直接人件費個別明細表2[[#This Row],[列4]]-作業日報兼直接人件費個別明細表2[[#This Row],[列2]]-作業日報兼直接人件費個別明細表2[[#This Row],[列5]])&gt;0,FLOOR((作業日報兼直接人件費個別明細表2[[#This Row],[列4]]-作業日報兼直接人件費個別明細表2[[#This Row],[列2]]-作業日報兼直接人件費個別明細表2[[#This Row],[列5]]),"0:30"),""),"8:00"))</f>
        <v/>
      </c>
      <c r="H11" s="22"/>
    </row>
    <row r="12" spans="1:8" ht="24" customHeight="1" x14ac:dyDescent="0.15">
      <c r="A12" s="60"/>
      <c r="B12" s="60" t="str">
        <f>IF(作業日報兼直接人件費個別明細表2[[#This Row],[列1]]="", "", TEXT(作業日報兼直接人件費個別明細表2[[#This Row],[列1]],"aaaa"))</f>
        <v/>
      </c>
      <c r="C12" s="9"/>
      <c r="D12" s="10" t="s">
        <v>0</v>
      </c>
      <c r="E12" s="9"/>
      <c r="F12" s="11"/>
      <c r="G12" s="12" t="str">
        <f>IF(作業日報兼直接人件費個別明細表2[[#This Row],[列2]]="","",MIN(IF((作業日報兼直接人件費個別明細表2[[#This Row],[列4]]-作業日報兼直接人件費個別明細表2[[#This Row],[列2]]-作業日報兼直接人件費個別明細表2[[#This Row],[列5]])&gt;0,FLOOR((作業日報兼直接人件費個別明細表2[[#This Row],[列4]]-作業日報兼直接人件費個別明細表2[[#This Row],[列2]]-作業日報兼直接人件費個別明細表2[[#This Row],[列5]]),"0:30"),""),"8:00"))</f>
        <v/>
      </c>
      <c r="H12" s="22"/>
    </row>
    <row r="13" spans="1:8" ht="24" customHeight="1" x14ac:dyDescent="0.15">
      <c r="A13" s="60"/>
      <c r="B13" s="60" t="str">
        <f>IF(作業日報兼直接人件費個別明細表2[[#This Row],[列1]]="", "", TEXT(作業日報兼直接人件費個別明細表2[[#This Row],[列1]],"aaaa"))</f>
        <v/>
      </c>
      <c r="C13" s="9"/>
      <c r="D13" s="10" t="s">
        <v>0</v>
      </c>
      <c r="E13" s="9"/>
      <c r="F13" s="11"/>
      <c r="G13" s="12" t="str">
        <f>IF(作業日報兼直接人件費個別明細表2[[#This Row],[列2]]="","",MIN(IF((作業日報兼直接人件費個別明細表2[[#This Row],[列4]]-作業日報兼直接人件費個別明細表2[[#This Row],[列2]]-作業日報兼直接人件費個別明細表2[[#This Row],[列5]])&gt;0,FLOOR((作業日報兼直接人件費個別明細表2[[#This Row],[列4]]-作業日報兼直接人件費個別明細表2[[#This Row],[列2]]-作業日報兼直接人件費個別明細表2[[#This Row],[列5]]),"0:30"),""),"8:00"))</f>
        <v/>
      </c>
      <c r="H13" s="22"/>
    </row>
    <row r="14" spans="1:8" ht="24" customHeight="1" x14ac:dyDescent="0.15">
      <c r="A14" s="60"/>
      <c r="B14" s="60" t="str">
        <f>IF(作業日報兼直接人件費個別明細表2[[#This Row],[列1]]="", "", TEXT(作業日報兼直接人件費個別明細表2[[#This Row],[列1]],"aaaa"))</f>
        <v/>
      </c>
      <c r="C14" s="9"/>
      <c r="D14" s="10" t="s">
        <v>0</v>
      </c>
      <c r="E14" s="9"/>
      <c r="F14" s="11"/>
      <c r="G14" s="12" t="str">
        <f>IF(作業日報兼直接人件費個別明細表2[[#This Row],[列2]]="","",MIN(IF((作業日報兼直接人件費個別明細表2[[#This Row],[列4]]-作業日報兼直接人件費個別明細表2[[#This Row],[列2]]-作業日報兼直接人件費個別明細表2[[#This Row],[列5]])&gt;0,FLOOR((作業日報兼直接人件費個別明細表2[[#This Row],[列4]]-作業日報兼直接人件費個別明細表2[[#This Row],[列2]]-作業日報兼直接人件費個別明細表2[[#This Row],[列5]]),"0:30"),""),"8:00"))</f>
        <v/>
      </c>
      <c r="H14" s="22"/>
    </row>
    <row r="15" spans="1:8" ht="24" customHeight="1" x14ac:dyDescent="0.15">
      <c r="A15" s="60"/>
      <c r="B15" s="60" t="str">
        <f>IF(作業日報兼直接人件費個別明細表2[[#This Row],[列1]]="", "", TEXT(作業日報兼直接人件費個別明細表2[[#This Row],[列1]],"aaaa"))</f>
        <v/>
      </c>
      <c r="C15" s="9"/>
      <c r="D15" s="10" t="s">
        <v>0</v>
      </c>
      <c r="E15" s="9"/>
      <c r="F15" s="11"/>
      <c r="G15" s="12" t="str">
        <f>IF(作業日報兼直接人件費個別明細表2[[#This Row],[列2]]="","",MIN(IF((作業日報兼直接人件費個別明細表2[[#This Row],[列4]]-作業日報兼直接人件費個別明細表2[[#This Row],[列2]]-作業日報兼直接人件費個別明細表2[[#This Row],[列5]])&gt;0,FLOOR((作業日報兼直接人件費個別明細表2[[#This Row],[列4]]-作業日報兼直接人件費個別明細表2[[#This Row],[列2]]-作業日報兼直接人件費個別明細表2[[#This Row],[列5]]),"0:30"),""),"8:00"))</f>
        <v/>
      </c>
      <c r="H15" s="22"/>
    </row>
    <row r="16" spans="1:8" ht="24" customHeight="1" x14ac:dyDescent="0.15">
      <c r="A16" s="60"/>
      <c r="B16" s="60" t="str">
        <f>IF(作業日報兼直接人件費個別明細表2[[#This Row],[列1]]="", "", TEXT(作業日報兼直接人件費個別明細表2[[#This Row],[列1]],"aaaa"))</f>
        <v/>
      </c>
      <c r="C16" s="9"/>
      <c r="D16" s="10" t="s">
        <v>0</v>
      </c>
      <c r="E16" s="9"/>
      <c r="F16" s="11"/>
      <c r="G16" s="12" t="str">
        <f>IF(作業日報兼直接人件費個別明細表2[[#This Row],[列2]]="","",MIN(IF((作業日報兼直接人件費個別明細表2[[#This Row],[列4]]-作業日報兼直接人件費個別明細表2[[#This Row],[列2]]-作業日報兼直接人件費個別明細表2[[#This Row],[列5]])&gt;0,FLOOR((作業日報兼直接人件費個別明細表2[[#This Row],[列4]]-作業日報兼直接人件費個別明細表2[[#This Row],[列2]]-作業日報兼直接人件費個別明細表2[[#This Row],[列5]]),"0:30"),""),"8:00"))</f>
        <v/>
      </c>
      <c r="H16" s="22"/>
    </row>
    <row r="17" spans="1:9" ht="24" customHeight="1" x14ac:dyDescent="0.15">
      <c r="A17" s="60"/>
      <c r="B17" s="60" t="str">
        <f>IF(作業日報兼直接人件費個別明細表2[[#This Row],[列1]]="", "", TEXT(作業日報兼直接人件費個別明細表2[[#This Row],[列1]],"aaaa"))</f>
        <v/>
      </c>
      <c r="C17" s="9"/>
      <c r="D17" s="10" t="s">
        <v>0</v>
      </c>
      <c r="E17" s="9"/>
      <c r="F17" s="11"/>
      <c r="G17" s="12" t="str">
        <f>IF(作業日報兼直接人件費個別明細表2[[#This Row],[列2]]="","",MIN(IF((作業日報兼直接人件費個別明細表2[[#This Row],[列4]]-作業日報兼直接人件費個別明細表2[[#This Row],[列2]]-作業日報兼直接人件費個別明細表2[[#This Row],[列5]])&gt;0,FLOOR((作業日報兼直接人件費個別明細表2[[#This Row],[列4]]-作業日報兼直接人件費個別明細表2[[#This Row],[列2]]-作業日報兼直接人件費個別明細表2[[#This Row],[列5]]),"0:30"),""),"8:00"))</f>
        <v/>
      </c>
      <c r="H17" s="22"/>
    </row>
    <row r="18" spans="1:9" ht="24" customHeight="1" x14ac:dyDescent="0.15">
      <c r="A18" s="60"/>
      <c r="B18" s="60" t="str">
        <f>IF(作業日報兼直接人件費個別明細表2[[#This Row],[列1]]="", "", TEXT(作業日報兼直接人件費個別明細表2[[#This Row],[列1]],"aaaa"))</f>
        <v/>
      </c>
      <c r="C18" s="9"/>
      <c r="D18" s="10" t="s">
        <v>0</v>
      </c>
      <c r="E18" s="9"/>
      <c r="F18" s="11"/>
      <c r="G18" s="12" t="str">
        <f>IF(作業日報兼直接人件費個別明細表2[[#This Row],[列2]]="","",MIN(IF((作業日報兼直接人件費個別明細表2[[#This Row],[列4]]-作業日報兼直接人件費個別明細表2[[#This Row],[列2]]-作業日報兼直接人件費個別明細表2[[#This Row],[列5]])&gt;0,FLOOR((作業日報兼直接人件費個別明細表2[[#This Row],[列4]]-作業日報兼直接人件費個別明細表2[[#This Row],[列2]]-作業日報兼直接人件費個別明細表2[[#This Row],[列5]]),"0:30"),""),"8:00"))</f>
        <v/>
      </c>
      <c r="H18" s="22"/>
    </row>
    <row r="19" spans="1:9" ht="24" customHeight="1" x14ac:dyDescent="0.15">
      <c r="A19" s="60"/>
      <c r="B19" s="60" t="str">
        <f>IF(作業日報兼直接人件費個別明細表2[[#This Row],[列1]]="", "", TEXT(作業日報兼直接人件費個別明細表2[[#This Row],[列1]],"aaaa"))</f>
        <v/>
      </c>
      <c r="C19" s="9"/>
      <c r="D19" s="10" t="s">
        <v>0</v>
      </c>
      <c r="E19" s="9"/>
      <c r="F19" s="11"/>
      <c r="G19" s="12" t="str">
        <f>IF(作業日報兼直接人件費個別明細表2[[#This Row],[列2]]="","",MIN(IF((作業日報兼直接人件費個別明細表2[[#This Row],[列4]]-作業日報兼直接人件費個別明細表2[[#This Row],[列2]]-作業日報兼直接人件費個別明細表2[[#This Row],[列5]])&gt;0,FLOOR((作業日報兼直接人件費個別明細表2[[#This Row],[列4]]-作業日報兼直接人件費個別明細表2[[#This Row],[列2]]-作業日報兼直接人件費個別明細表2[[#This Row],[列5]]),"0:30"),""),"8:00"))</f>
        <v/>
      </c>
      <c r="H19" s="22"/>
    </row>
    <row r="20" spans="1:9" ht="24" customHeight="1" x14ac:dyDescent="0.15">
      <c r="A20" s="60"/>
      <c r="B20" s="60" t="str">
        <f>IF(作業日報兼直接人件費個別明細表2[[#This Row],[列1]]="", "", TEXT(作業日報兼直接人件費個別明細表2[[#This Row],[列1]],"aaaa"))</f>
        <v/>
      </c>
      <c r="C20" s="9"/>
      <c r="D20" s="10" t="s">
        <v>0</v>
      </c>
      <c r="E20" s="9"/>
      <c r="F20" s="11"/>
      <c r="G20" s="12" t="str">
        <f>IF(作業日報兼直接人件費個別明細表2[[#This Row],[列2]]="","",MIN(IF((作業日報兼直接人件費個別明細表2[[#This Row],[列4]]-作業日報兼直接人件費個別明細表2[[#This Row],[列2]]-作業日報兼直接人件費個別明細表2[[#This Row],[列5]])&gt;0,FLOOR((作業日報兼直接人件費個別明細表2[[#This Row],[列4]]-作業日報兼直接人件費個別明細表2[[#This Row],[列2]]-作業日報兼直接人件費個別明細表2[[#This Row],[列5]]),"0:30"),""),"8:00"))</f>
        <v/>
      </c>
      <c r="H20" s="22"/>
    </row>
    <row r="21" spans="1:9" ht="24" customHeight="1" x14ac:dyDescent="0.15">
      <c r="A21" s="60"/>
      <c r="B21" s="60" t="str">
        <f>IF(作業日報兼直接人件費個別明細表2[[#This Row],[列1]]="", "", TEXT(作業日報兼直接人件費個別明細表2[[#This Row],[列1]],"aaaa"))</f>
        <v/>
      </c>
      <c r="C21" s="9"/>
      <c r="D21" s="10" t="s">
        <v>0</v>
      </c>
      <c r="E21" s="9"/>
      <c r="F21" s="11"/>
      <c r="G21" s="12" t="str">
        <f>IF(作業日報兼直接人件費個別明細表2[[#This Row],[列2]]="","",MIN(IF((作業日報兼直接人件費個別明細表2[[#This Row],[列4]]-作業日報兼直接人件費個別明細表2[[#This Row],[列2]]-作業日報兼直接人件費個別明細表2[[#This Row],[列5]])&gt;0,FLOOR((作業日報兼直接人件費個別明細表2[[#This Row],[列4]]-作業日報兼直接人件費個別明細表2[[#This Row],[列2]]-作業日報兼直接人件費個別明細表2[[#This Row],[列5]]),"0:30"),""),"8:00"))</f>
        <v/>
      </c>
      <c r="H21" s="22"/>
    </row>
    <row r="22" spans="1:9" ht="24" customHeight="1" x14ac:dyDescent="0.15">
      <c r="A22" s="60"/>
      <c r="B22" s="60" t="str">
        <f>IF(作業日報兼直接人件費個別明細表2[[#This Row],[列1]]="", "", TEXT(作業日報兼直接人件費個別明細表2[[#This Row],[列1]],"aaaa"))</f>
        <v/>
      </c>
      <c r="C22" s="9"/>
      <c r="D22" s="10" t="s">
        <v>0</v>
      </c>
      <c r="E22" s="9"/>
      <c r="F22" s="11"/>
      <c r="G22" s="12" t="str">
        <f>IF(作業日報兼直接人件費個別明細表2[[#This Row],[列2]]="","",MIN(IF((作業日報兼直接人件費個別明細表2[[#This Row],[列4]]-作業日報兼直接人件費個別明細表2[[#This Row],[列2]]-作業日報兼直接人件費個別明細表2[[#This Row],[列5]])&gt;0,FLOOR((作業日報兼直接人件費個別明細表2[[#This Row],[列4]]-作業日報兼直接人件費個別明細表2[[#This Row],[列2]]-作業日報兼直接人件費個別明細表2[[#This Row],[列5]]),"0:30"),""),"8:00"))</f>
        <v/>
      </c>
      <c r="H22" s="22"/>
    </row>
    <row r="23" spans="1:9" ht="24" customHeight="1" x14ac:dyDescent="0.15">
      <c r="A23" s="60"/>
      <c r="B23" s="60" t="str">
        <f>IF(作業日報兼直接人件費個別明細表2[[#This Row],[列1]]="", "", TEXT(作業日報兼直接人件費個別明細表2[[#This Row],[列1]],"aaaa"))</f>
        <v/>
      </c>
      <c r="C23" s="9"/>
      <c r="D23" s="10" t="s">
        <v>0</v>
      </c>
      <c r="E23" s="9"/>
      <c r="F23" s="11"/>
      <c r="G23" s="12" t="str">
        <f>IF(作業日報兼直接人件費個別明細表2[[#This Row],[列2]]="","",MIN(IF((作業日報兼直接人件費個別明細表2[[#This Row],[列4]]-作業日報兼直接人件費個別明細表2[[#This Row],[列2]]-作業日報兼直接人件費個別明細表2[[#This Row],[列5]])&gt;0,FLOOR((作業日報兼直接人件費個別明細表2[[#This Row],[列4]]-作業日報兼直接人件費個別明細表2[[#This Row],[列2]]-作業日報兼直接人件費個別明細表2[[#This Row],[列5]]),"0:30"),""),"8:00"))</f>
        <v/>
      </c>
      <c r="H23" s="22"/>
    </row>
    <row r="24" spans="1:9" ht="24" customHeight="1" x14ac:dyDescent="0.15">
      <c r="A24" s="60"/>
      <c r="B24" s="60" t="str">
        <f>IF(作業日報兼直接人件費個別明細表2[[#This Row],[列1]]="", "", TEXT(作業日報兼直接人件費個別明細表2[[#This Row],[列1]],"aaaa"))</f>
        <v/>
      </c>
      <c r="C24" s="9"/>
      <c r="D24" s="10" t="s">
        <v>0</v>
      </c>
      <c r="E24" s="9"/>
      <c r="F24" s="11"/>
      <c r="G24" s="12" t="str">
        <f>IF(作業日報兼直接人件費個別明細表2[[#This Row],[列2]]="","",MIN(IF((作業日報兼直接人件費個別明細表2[[#This Row],[列4]]-作業日報兼直接人件費個別明細表2[[#This Row],[列2]]-作業日報兼直接人件費個別明細表2[[#This Row],[列5]])&gt;0,FLOOR((作業日報兼直接人件費個別明細表2[[#This Row],[列4]]-作業日報兼直接人件費個別明細表2[[#This Row],[列2]]-作業日報兼直接人件費個別明細表2[[#This Row],[列5]]),"0:30"),""),"8:00"))</f>
        <v/>
      </c>
      <c r="H24" s="22"/>
    </row>
    <row r="25" spans="1:9" ht="24" customHeight="1" x14ac:dyDescent="0.15">
      <c r="A25" s="60"/>
      <c r="B25" s="60" t="str">
        <f>IF(作業日報兼直接人件費個別明細表2[[#This Row],[列1]]="", "", TEXT(作業日報兼直接人件費個別明細表2[[#This Row],[列1]],"aaaa"))</f>
        <v/>
      </c>
      <c r="C25" s="9"/>
      <c r="D25" s="10" t="s">
        <v>0</v>
      </c>
      <c r="E25" s="9"/>
      <c r="F25" s="11"/>
      <c r="G25" s="12" t="str">
        <f>IF(作業日報兼直接人件費個別明細表2[[#This Row],[列2]]="","",MIN(IF((作業日報兼直接人件費個別明細表2[[#This Row],[列4]]-作業日報兼直接人件費個別明細表2[[#This Row],[列2]]-作業日報兼直接人件費個別明細表2[[#This Row],[列5]])&gt;0,FLOOR((作業日報兼直接人件費個別明細表2[[#This Row],[列4]]-作業日報兼直接人件費個別明細表2[[#This Row],[列2]]-作業日報兼直接人件費個別明細表2[[#This Row],[列5]]),"0:30"),""),"8:00"))</f>
        <v/>
      </c>
      <c r="H25" s="22"/>
    </row>
    <row r="26" spans="1:9" ht="24" customHeight="1" x14ac:dyDescent="0.15">
      <c r="A26" s="60"/>
      <c r="B26" s="60" t="str">
        <f>IF(作業日報兼直接人件費個別明細表2[[#This Row],[列1]]="", "", TEXT(作業日報兼直接人件費個別明細表2[[#This Row],[列1]],"aaaa"))</f>
        <v/>
      </c>
      <c r="C26" s="9"/>
      <c r="D26" s="10" t="s">
        <v>0</v>
      </c>
      <c r="E26" s="9"/>
      <c r="F26" s="11"/>
      <c r="G26" s="12" t="str">
        <f>IF(作業日報兼直接人件費個別明細表2[[#This Row],[列2]]="","",MIN(IF((作業日報兼直接人件費個別明細表2[[#This Row],[列4]]-作業日報兼直接人件費個別明細表2[[#This Row],[列2]]-作業日報兼直接人件費個別明細表2[[#This Row],[列5]])&gt;0,FLOOR((作業日報兼直接人件費個別明細表2[[#This Row],[列4]]-作業日報兼直接人件費個別明細表2[[#This Row],[列2]]-作業日報兼直接人件費個別明細表2[[#This Row],[列5]]),"0:30"),""),"8:00"))</f>
        <v/>
      </c>
      <c r="H26" s="22"/>
    </row>
    <row r="27" spans="1:9" ht="24" customHeight="1" x14ac:dyDescent="0.15">
      <c r="A27" s="60"/>
      <c r="B27" s="60" t="str">
        <f>IF(作業日報兼直接人件費個別明細表2[[#This Row],[列1]]="", "", TEXT(作業日報兼直接人件費個別明細表2[[#This Row],[列1]],"aaaa"))</f>
        <v/>
      </c>
      <c r="C27" s="9"/>
      <c r="D27" s="10" t="s">
        <v>0</v>
      </c>
      <c r="E27" s="9"/>
      <c r="F27" s="11"/>
      <c r="G27" s="12" t="str">
        <f>IF(作業日報兼直接人件費個別明細表2[[#This Row],[列2]]="","",MIN(IF((作業日報兼直接人件費個別明細表2[[#This Row],[列4]]-作業日報兼直接人件費個別明細表2[[#This Row],[列2]]-作業日報兼直接人件費個別明細表2[[#This Row],[列5]])&gt;0,FLOOR((作業日報兼直接人件費個別明細表2[[#This Row],[列4]]-作業日報兼直接人件費個別明細表2[[#This Row],[列2]]-作業日報兼直接人件費個別明細表2[[#This Row],[列5]]),"0:30"),""),"8:00"))</f>
        <v/>
      </c>
      <c r="H27" s="22"/>
    </row>
    <row r="28" spans="1:9" ht="24" customHeight="1" x14ac:dyDescent="0.15">
      <c r="A28" s="60"/>
      <c r="B28" s="60" t="str">
        <f>IF(作業日報兼直接人件費個別明細表2[[#This Row],[列1]]="", "", TEXT(作業日報兼直接人件費個別明細表2[[#This Row],[列1]],"aaaa"))</f>
        <v/>
      </c>
      <c r="C28" s="9"/>
      <c r="D28" s="10" t="s">
        <v>0</v>
      </c>
      <c r="E28" s="9"/>
      <c r="F28" s="11"/>
      <c r="G28" s="12" t="str">
        <f>IF(作業日報兼直接人件費個別明細表2[[#This Row],[列2]]="","",MIN(IF((作業日報兼直接人件費個別明細表2[[#This Row],[列4]]-作業日報兼直接人件費個別明細表2[[#This Row],[列2]]-作業日報兼直接人件費個別明細表2[[#This Row],[列5]])&gt;0,FLOOR((作業日報兼直接人件費個別明細表2[[#This Row],[列4]]-作業日報兼直接人件費個別明細表2[[#This Row],[列2]]-作業日報兼直接人件費個別明細表2[[#This Row],[列5]]),"0:30"),""),"8:00"))</f>
        <v/>
      </c>
      <c r="H28" s="22"/>
    </row>
    <row r="29" spans="1:9" ht="24" customHeight="1" x14ac:dyDescent="0.15">
      <c r="A29" s="60"/>
      <c r="B29" s="60" t="str">
        <f>IF(作業日報兼直接人件費個別明細表2[[#This Row],[列1]]="", "", TEXT(作業日報兼直接人件費個別明細表2[[#This Row],[列1]],"aaaa"))</f>
        <v/>
      </c>
      <c r="C29" s="9"/>
      <c r="D29" s="10" t="s">
        <v>0</v>
      </c>
      <c r="E29" s="9"/>
      <c r="F29" s="11"/>
      <c r="G29" s="12" t="str">
        <f>IF(作業日報兼直接人件費個別明細表2[[#This Row],[列2]]="","",MIN(IF((作業日報兼直接人件費個別明細表2[[#This Row],[列4]]-作業日報兼直接人件費個別明細表2[[#This Row],[列2]]-作業日報兼直接人件費個別明細表2[[#This Row],[列5]])&gt;0,FLOOR((作業日報兼直接人件費個別明細表2[[#This Row],[列4]]-作業日報兼直接人件費個別明細表2[[#This Row],[列2]]-作業日報兼直接人件費個別明細表2[[#This Row],[列5]]),"0:30"),""),"8:00"))</f>
        <v/>
      </c>
      <c r="H29" s="22"/>
    </row>
    <row r="30" spans="1:9" ht="24" customHeight="1" x14ac:dyDescent="0.15">
      <c r="A30" s="60"/>
      <c r="B30" s="60" t="str">
        <f>IF(作業日報兼直接人件費個別明細表2[[#This Row],[列1]]="", "", TEXT(作業日報兼直接人件費個別明細表2[[#This Row],[列1]],"aaaa"))</f>
        <v/>
      </c>
      <c r="C30" s="9"/>
      <c r="D30" s="10" t="s">
        <v>0</v>
      </c>
      <c r="E30" s="9"/>
      <c r="F30" s="11"/>
      <c r="G30" s="12" t="str">
        <f>IF(作業日報兼直接人件費個別明細表2[[#This Row],[列2]]="","",MIN(IF((作業日報兼直接人件費個別明細表2[[#This Row],[列4]]-作業日報兼直接人件費個別明細表2[[#This Row],[列2]]-作業日報兼直接人件費個別明細表2[[#This Row],[列5]])&gt;0,FLOOR((作業日報兼直接人件費個別明細表2[[#This Row],[列4]]-作業日報兼直接人件費個別明細表2[[#This Row],[列2]]-作業日報兼直接人件費個別明細表2[[#This Row],[列5]]),"0:30"),""),"8:00"))</f>
        <v/>
      </c>
      <c r="H30" s="22"/>
    </row>
    <row r="31" spans="1:9" ht="24" customHeight="1" x14ac:dyDescent="0.15">
      <c r="A31" s="14" t="s">
        <v>8</v>
      </c>
      <c r="B31" s="14"/>
      <c r="C31" s="15"/>
      <c r="D31" s="16"/>
      <c r="E31" s="17"/>
      <c r="F31" s="18"/>
      <c r="G31" s="59">
        <f>SUBTOTAL(109,作業日報兼直接人件費個別明細表2[列6])</f>
        <v>0</v>
      </c>
      <c r="H31" s="13"/>
      <c r="I31" s="24"/>
    </row>
  </sheetData>
  <sheetProtection formatCells="0" selectLockedCells="1"/>
  <mergeCells count="7">
    <mergeCell ref="A6:H6"/>
    <mergeCell ref="C7:E7"/>
    <mergeCell ref="A1:H1"/>
    <mergeCell ref="A2:H2"/>
    <mergeCell ref="B3:H3"/>
    <mergeCell ref="B4:H4"/>
    <mergeCell ref="B5:H5"/>
  </mergeCells>
  <phoneticPr fontId="2"/>
  <dataValidations count="2">
    <dataValidation imeMode="halfAlpha" allowBlank="1" showInputMessage="1" showErrorMessage="1" sqref="E8:G30 A8:A25 B8:C30" xr:uid="{00000000-0002-0000-0400-000000000000}"/>
    <dataValidation imeMode="hiragana" allowBlank="1" showInputMessage="1" showErrorMessage="1" sqref="H8:H30" xr:uid="{00000000-0002-0000-0400-000001000000}"/>
  </dataValidations>
  <printOptions horizontalCentered="1"/>
  <pageMargins left="0.70866141732283472" right="0.70866141732283472" top="0.74803149606299213" bottom="0.74803149606299213" header="0.31496062992125984" footer="0.31496062992125984"/>
  <pageSetup paperSize="9" orientation="portrait" r:id="rId1"/>
  <headerFooter alignWithMargins="0"/>
  <drawing r:id="rId2"/>
  <legacyDrawing r:id="rId3"/>
  <tableParts count="1">
    <tablePart r:id="rId4"/>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CFF"/>
  </sheetPr>
  <dimension ref="A1:I31"/>
  <sheetViews>
    <sheetView zoomScaleNormal="100" workbookViewId="0">
      <selection sqref="A1:H1"/>
    </sheetView>
  </sheetViews>
  <sheetFormatPr defaultColWidth="11.375" defaultRowHeight="20.100000000000001" customHeight="1" x14ac:dyDescent="0.15"/>
  <cols>
    <col min="1" max="1" width="11.125" style="4" customWidth="1"/>
    <col min="2" max="2" width="5.625" style="4" bestFit="1" customWidth="1"/>
    <col min="3" max="3" width="8.375" style="6" customWidth="1"/>
    <col min="4" max="4" width="2.75" style="7" customWidth="1"/>
    <col min="5" max="5" width="8.375" style="6" customWidth="1"/>
    <col min="6" max="7" width="11.375" style="4" customWidth="1"/>
    <col min="8" max="8" width="33.375" style="8" customWidth="1"/>
    <col min="9" max="16384" width="11.375" style="4"/>
  </cols>
  <sheetData>
    <row r="1" spans="1:8" ht="18" customHeight="1" x14ac:dyDescent="0.15">
      <c r="A1" s="87" t="s">
        <v>33</v>
      </c>
      <c r="B1" s="87"/>
      <c r="C1" s="87"/>
      <c r="D1" s="87"/>
      <c r="E1" s="87"/>
      <c r="F1" s="87"/>
      <c r="G1" s="87"/>
      <c r="H1" s="87"/>
    </row>
    <row r="2" spans="1:8" ht="24" customHeight="1" x14ac:dyDescent="0.15">
      <c r="A2" s="88" t="s">
        <v>25</v>
      </c>
      <c r="B2" s="89"/>
      <c r="C2" s="89"/>
      <c r="D2" s="89"/>
      <c r="E2" s="89"/>
      <c r="F2" s="89"/>
      <c r="G2" s="89"/>
      <c r="H2" s="89"/>
    </row>
    <row r="3" spans="1:8" ht="24" customHeight="1" x14ac:dyDescent="0.15">
      <c r="A3" s="23" t="s">
        <v>10</v>
      </c>
      <c r="B3" s="92" t="str">
        <f ca="1">MID(CELL("filename",$A$3),FIND("]",CELL("filename",$A$3))+1,31)</f>
        <v>R8年6月</v>
      </c>
      <c r="C3" s="93"/>
      <c r="D3" s="93"/>
      <c r="E3" s="93"/>
      <c r="F3" s="93"/>
      <c r="G3" s="93"/>
      <c r="H3" s="94"/>
    </row>
    <row r="4" spans="1:8" ht="24" customHeight="1" x14ac:dyDescent="0.15">
      <c r="A4" s="23" t="s">
        <v>13</v>
      </c>
      <c r="B4" s="95" t="str">
        <f>IF(算定表!B4="","",算定表!B4)</f>
        <v/>
      </c>
      <c r="C4" s="96"/>
      <c r="D4" s="96"/>
      <c r="E4" s="96"/>
      <c r="F4" s="96"/>
      <c r="G4" s="96"/>
      <c r="H4" s="97"/>
    </row>
    <row r="5" spans="1:8" ht="24" customHeight="1" x14ac:dyDescent="0.15">
      <c r="A5" s="23" t="s">
        <v>12</v>
      </c>
      <c r="B5" s="95" t="str">
        <f>IF(算定表!B5="","",算定表!B5)</f>
        <v/>
      </c>
      <c r="C5" s="96"/>
      <c r="D5" s="96"/>
      <c r="E5" s="96"/>
      <c r="F5" s="96"/>
      <c r="G5" s="96"/>
      <c r="H5" s="97"/>
    </row>
    <row r="6" spans="1:8" ht="18" customHeight="1" x14ac:dyDescent="0.15">
      <c r="A6" s="90" t="s">
        <v>27</v>
      </c>
      <c r="B6" s="91"/>
      <c r="C6" s="91"/>
      <c r="D6" s="91"/>
      <c r="E6" s="91"/>
      <c r="F6" s="91"/>
      <c r="G6" s="91"/>
      <c r="H6" s="91"/>
    </row>
    <row r="7" spans="1:8" s="5" customFormat="1" ht="24" customHeight="1" x14ac:dyDescent="0.15">
      <c r="A7" s="19" t="s">
        <v>11</v>
      </c>
      <c r="B7" s="66" t="s">
        <v>42</v>
      </c>
      <c r="C7" s="100" t="s">
        <v>17</v>
      </c>
      <c r="D7" s="100"/>
      <c r="E7" s="100"/>
      <c r="F7" s="21" t="s">
        <v>14</v>
      </c>
      <c r="G7" s="19" t="s">
        <v>16</v>
      </c>
      <c r="H7" s="56" t="s">
        <v>1</v>
      </c>
    </row>
    <row r="8" spans="1:8" ht="24" customHeight="1" x14ac:dyDescent="0.15">
      <c r="A8" s="60"/>
      <c r="B8" s="60" t="str">
        <f>IF(作業日報兼直接人件費個別明細表3[[#This Row],[列1]]="", "", TEXT(作業日報兼直接人件費個別明細表3[[#This Row],[列1]],"aaaa"))</f>
        <v/>
      </c>
      <c r="C8" s="9"/>
      <c r="D8" s="10" t="s">
        <v>0</v>
      </c>
      <c r="E8" s="9"/>
      <c r="F8" s="11"/>
      <c r="G8" s="12" t="str">
        <f>IF(作業日報兼直接人件費個別明細表3[[#This Row],[列2]]="","",MIN(IF((作業日報兼直接人件費個別明細表3[[#This Row],[列4]]-作業日報兼直接人件費個別明細表3[[#This Row],[列2]]-作業日報兼直接人件費個別明細表3[[#This Row],[列5]])&gt;0,FLOOR((作業日報兼直接人件費個別明細表3[[#This Row],[列4]]-作業日報兼直接人件費個別明細表3[[#This Row],[列2]]-作業日報兼直接人件費個別明細表3[[#This Row],[列5]]),"0:30"),""),"8:00"))</f>
        <v/>
      </c>
      <c r="H8" s="22"/>
    </row>
    <row r="9" spans="1:8" ht="24" customHeight="1" x14ac:dyDescent="0.15">
      <c r="A9" s="60"/>
      <c r="B9" s="60" t="str">
        <f>IF(作業日報兼直接人件費個別明細表3[[#This Row],[列1]]="", "", TEXT(作業日報兼直接人件費個別明細表3[[#This Row],[列1]],"aaaa"))</f>
        <v/>
      </c>
      <c r="C9" s="9"/>
      <c r="D9" s="10" t="s">
        <v>0</v>
      </c>
      <c r="E9" s="9"/>
      <c r="F9" s="11"/>
      <c r="G9" s="12" t="str">
        <f>IF(作業日報兼直接人件費個別明細表3[[#This Row],[列2]]="","",MIN(IF((作業日報兼直接人件費個別明細表3[[#This Row],[列4]]-作業日報兼直接人件費個別明細表3[[#This Row],[列2]]-作業日報兼直接人件費個別明細表3[[#This Row],[列5]])&gt;0,FLOOR((作業日報兼直接人件費個別明細表3[[#This Row],[列4]]-作業日報兼直接人件費個別明細表3[[#This Row],[列2]]-作業日報兼直接人件費個別明細表3[[#This Row],[列5]]),"0:30"),""),"8:00"))</f>
        <v/>
      </c>
      <c r="H9" s="22"/>
    </row>
    <row r="10" spans="1:8" ht="24" customHeight="1" x14ac:dyDescent="0.15">
      <c r="A10" s="60"/>
      <c r="B10" s="60" t="str">
        <f>IF(作業日報兼直接人件費個別明細表3[[#This Row],[列1]]="", "", TEXT(作業日報兼直接人件費個別明細表3[[#This Row],[列1]],"aaaa"))</f>
        <v/>
      </c>
      <c r="C10" s="9"/>
      <c r="D10" s="10" t="s">
        <v>0</v>
      </c>
      <c r="E10" s="9"/>
      <c r="F10" s="11"/>
      <c r="G10" s="12" t="str">
        <f>IF(作業日報兼直接人件費個別明細表3[[#This Row],[列2]]="","",MIN(IF((作業日報兼直接人件費個別明細表3[[#This Row],[列4]]-作業日報兼直接人件費個別明細表3[[#This Row],[列2]]-作業日報兼直接人件費個別明細表3[[#This Row],[列5]])&gt;0,FLOOR((作業日報兼直接人件費個別明細表3[[#This Row],[列4]]-作業日報兼直接人件費個別明細表3[[#This Row],[列2]]-作業日報兼直接人件費個別明細表3[[#This Row],[列5]]),"0:30"),""),"8:00"))</f>
        <v/>
      </c>
      <c r="H10" s="22"/>
    </row>
    <row r="11" spans="1:8" ht="24" customHeight="1" x14ac:dyDescent="0.15">
      <c r="A11" s="60"/>
      <c r="B11" s="60" t="str">
        <f>IF(作業日報兼直接人件費個別明細表3[[#This Row],[列1]]="", "", TEXT(作業日報兼直接人件費個別明細表3[[#This Row],[列1]],"aaaa"))</f>
        <v/>
      </c>
      <c r="C11" s="9"/>
      <c r="D11" s="10" t="s">
        <v>0</v>
      </c>
      <c r="E11" s="9"/>
      <c r="F11" s="11"/>
      <c r="G11" s="12" t="str">
        <f>IF(作業日報兼直接人件費個別明細表3[[#This Row],[列2]]="","",MIN(IF((作業日報兼直接人件費個別明細表3[[#This Row],[列4]]-作業日報兼直接人件費個別明細表3[[#This Row],[列2]]-作業日報兼直接人件費個別明細表3[[#This Row],[列5]])&gt;0,FLOOR((作業日報兼直接人件費個別明細表3[[#This Row],[列4]]-作業日報兼直接人件費個別明細表3[[#This Row],[列2]]-作業日報兼直接人件費個別明細表3[[#This Row],[列5]]),"0:30"),""),"8:00"))</f>
        <v/>
      </c>
      <c r="H11" s="22"/>
    </row>
    <row r="12" spans="1:8" ht="24" customHeight="1" x14ac:dyDescent="0.15">
      <c r="A12" s="60"/>
      <c r="B12" s="60" t="str">
        <f>IF(作業日報兼直接人件費個別明細表3[[#This Row],[列1]]="", "", TEXT(作業日報兼直接人件費個別明細表3[[#This Row],[列1]],"aaaa"))</f>
        <v/>
      </c>
      <c r="C12" s="9"/>
      <c r="D12" s="10" t="s">
        <v>0</v>
      </c>
      <c r="E12" s="9"/>
      <c r="F12" s="11"/>
      <c r="G12" s="12" t="str">
        <f>IF(作業日報兼直接人件費個別明細表3[[#This Row],[列2]]="","",MIN(IF((作業日報兼直接人件費個別明細表3[[#This Row],[列4]]-作業日報兼直接人件費個別明細表3[[#This Row],[列2]]-作業日報兼直接人件費個別明細表3[[#This Row],[列5]])&gt;0,FLOOR((作業日報兼直接人件費個別明細表3[[#This Row],[列4]]-作業日報兼直接人件費個別明細表3[[#This Row],[列2]]-作業日報兼直接人件費個別明細表3[[#This Row],[列5]]),"0:30"),""),"8:00"))</f>
        <v/>
      </c>
      <c r="H12" s="22"/>
    </row>
    <row r="13" spans="1:8" ht="24" customHeight="1" x14ac:dyDescent="0.15">
      <c r="A13" s="60"/>
      <c r="B13" s="60" t="str">
        <f>IF(作業日報兼直接人件費個別明細表3[[#This Row],[列1]]="", "", TEXT(作業日報兼直接人件費個別明細表3[[#This Row],[列1]],"aaaa"))</f>
        <v/>
      </c>
      <c r="C13" s="9"/>
      <c r="D13" s="10" t="s">
        <v>0</v>
      </c>
      <c r="E13" s="9"/>
      <c r="F13" s="11"/>
      <c r="G13" s="12" t="str">
        <f>IF(作業日報兼直接人件費個別明細表3[[#This Row],[列2]]="","",MIN(IF((作業日報兼直接人件費個別明細表3[[#This Row],[列4]]-作業日報兼直接人件費個別明細表3[[#This Row],[列2]]-作業日報兼直接人件費個別明細表3[[#This Row],[列5]])&gt;0,FLOOR((作業日報兼直接人件費個別明細表3[[#This Row],[列4]]-作業日報兼直接人件費個別明細表3[[#This Row],[列2]]-作業日報兼直接人件費個別明細表3[[#This Row],[列5]]),"0:30"),""),"8:00"))</f>
        <v/>
      </c>
      <c r="H13" s="22"/>
    </row>
    <row r="14" spans="1:8" ht="24" customHeight="1" x14ac:dyDescent="0.15">
      <c r="A14" s="60"/>
      <c r="B14" s="60" t="str">
        <f>IF(作業日報兼直接人件費個別明細表3[[#This Row],[列1]]="", "", TEXT(作業日報兼直接人件費個別明細表3[[#This Row],[列1]],"aaaa"))</f>
        <v/>
      </c>
      <c r="C14" s="9"/>
      <c r="D14" s="10" t="s">
        <v>0</v>
      </c>
      <c r="E14" s="9"/>
      <c r="F14" s="11"/>
      <c r="G14" s="12" t="str">
        <f>IF(作業日報兼直接人件費個別明細表3[[#This Row],[列2]]="","",MIN(IF((作業日報兼直接人件費個別明細表3[[#This Row],[列4]]-作業日報兼直接人件費個別明細表3[[#This Row],[列2]]-作業日報兼直接人件費個別明細表3[[#This Row],[列5]])&gt;0,FLOOR((作業日報兼直接人件費個別明細表3[[#This Row],[列4]]-作業日報兼直接人件費個別明細表3[[#This Row],[列2]]-作業日報兼直接人件費個別明細表3[[#This Row],[列5]]),"0:30"),""),"8:00"))</f>
        <v/>
      </c>
      <c r="H14" s="22"/>
    </row>
    <row r="15" spans="1:8" ht="24" customHeight="1" x14ac:dyDescent="0.15">
      <c r="A15" s="60"/>
      <c r="B15" s="60" t="str">
        <f>IF(作業日報兼直接人件費個別明細表3[[#This Row],[列1]]="", "", TEXT(作業日報兼直接人件費個別明細表3[[#This Row],[列1]],"aaaa"))</f>
        <v/>
      </c>
      <c r="C15" s="9"/>
      <c r="D15" s="10" t="s">
        <v>0</v>
      </c>
      <c r="E15" s="9"/>
      <c r="F15" s="11"/>
      <c r="G15" s="12" t="str">
        <f>IF(作業日報兼直接人件費個別明細表3[[#This Row],[列2]]="","",MIN(IF((作業日報兼直接人件費個別明細表3[[#This Row],[列4]]-作業日報兼直接人件費個別明細表3[[#This Row],[列2]]-作業日報兼直接人件費個別明細表3[[#This Row],[列5]])&gt;0,FLOOR((作業日報兼直接人件費個別明細表3[[#This Row],[列4]]-作業日報兼直接人件費個別明細表3[[#This Row],[列2]]-作業日報兼直接人件費個別明細表3[[#This Row],[列5]]),"0:30"),""),"8:00"))</f>
        <v/>
      </c>
      <c r="H15" s="22"/>
    </row>
    <row r="16" spans="1:8" ht="24" customHeight="1" x14ac:dyDescent="0.15">
      <c r="A16" s="60"/>
      <c r="B16" s="60" t="str">
        <f>IF(作業日報兼直接人件費個別明細表3[[#This Row],[列1]]="", "", TEXT(作業日報兼直接人件費個別明細表3[[#This Row],[列1]],"aaaa"))</f>
        <v/>
      </c>
      <c r="C16" s="9"/>
      <c r="D16" s="10" t="s">
        <v>0</v>
      </c>
      <c r="E16" s="9"/>
      <c r="F16" s="11"/>
      <c r="G16" s="12" t="str">
        <f>IF(作業日報兼直接人件費個別明細表3[[#This Row],[列2]]="","",MIN(IF((作業日報兼直接人件費個別明細表3[[#This Row],[列4]]-作業日報兼直接人件費個別明細表3[[#This Row],[列2]]-作業日報兼直接人件費個別明細表3[[#This Row],[列5]])&gt;0,FLOOR((作業日報兼直接人件費個別明細表3[[#This Row],[列4]]-作業日報兼直接人件費個別明細表3[[#This Row],[列2]]-作業日報兼直接人件費個別明細表3[[#This Row],[列5]]),"0:30"),""),"8:00"))</f>
        <v/>
      </c>
      <c r="H16" s="22"/>
    </row>
    <row r="17" spans="1:9" ht="24" customHeight="1" x14ac:dyDescent="0.15">
      <c r="A17" s="60"/>
      <c r="B17" s="60" t="str">
        <f>IF(作業日報兼直接人件費個別明細表3[[#This Row],[列1]]="", "", TEXT(作業日報兼直接人件費個別明細表3[[#This Row],[列1]],"aaaa"))</f>
        <v/>
      </c>
      <c r="C17" s="9"/>
      <c r="D17" s="10" t="s">
        <v>0</v>
      </c>
      <c r="E17" s="9"/>
      <c r="F17" s="11"/>
      <c r="G17" s="12" t="str">
        <f>IF(作業日報兼直接人件費個別明細表3[[#This Row],[列2]]="","",MIN(IF((作業日報兼直接人件費個別明細表3[[#This Row],[列4]]-作業日報兼直接人件費個別明細表3[[#This Row],[列2]]-作業日報兼直接人件費個別明細表3[[#This Row],[列5]])&gt;0,FLOOR((作業日報兼直接人件費個別明細表3[[#This Row],[列4]]-作業日報兼直接人件費個別明細表3[[#This Row],[列2]]-作業日報兼直接人件費個別明細表3[[#This Row],[列5]]),"0:30"),""),"8:00"))</f>
        <v/>
      </c>
      <c r="H17" s="22"/>
    </row>
    <row r="18" spans="1:9" ht="24" customHeight="1" x14ac:dyDescent="0.15">
      <c r="A18" s="60"/>
      <c r="B18" s="60" t="str">
        <f>IF(作業日報兼直接人件費個別明細表3[[#This Row],[列1]]="", "", TEXT(作業日報兼直接人件費個別明細表3[[#This Row],[列1]],"aaaa"))</f>
        <v/>
      </c>
      <c r="C18" s="9"/>
      <c r="D18" s="10" t="s">
        <v>0</v>
      </c>
      <c r="E18" s="9"/>
      <c r="F18" s="11"/>
      <c r="G18" s="12" t="str">
        <f>IF(作業日報兼直接人件費個別明細表3[[#This Row],[列2]]="","",MIN(IF((作業日報兼直接人件費個別明細表3[[#This Row],[列4]]-作業日報兼直接人件費個別明細表3[[#This Row],[列2]]-作業日報兼直接人件費個別明細表3[[#This Row],[列5]])&gt;0,FLOOR((作業日報兼直接人件費個別明細表3[[#This Row],[列4]]-作業日報兼直接人件費個別明細表3[[#This Row],[列2]]-作業日報兼直接人件費個別明細表3[[#This Row],[列5]]),"0:30"),""),"8:00"))</f>
        <v/>
      </c>
      <c r="H18" s="22"/>
    </row>
    <row r="19" spans="1:9" ht="24" customHeight="1" x14ac:dyDescent="0.15">
      <c r="A19" s="60"/>
      <c r="B19" s="60" t="str">
        <f>IF(作業日報兼直接人件費個別明細表3[[#This Row],[列1]]="", "", TEXT(作業日報兼直接人件費個別明細表3[[#This Row],[列1]],"aaaa"))</f>
        <v/>
      </c>
      <c r="C19" s="9"/>
      <c r="D19" s="10" t="s">
        <v>0</v>
      </c>
      <c r="E19" s="9"/>
      <c r="F19" s="11"/>
      <c r="G19" s="12" t="str">
        <f>IF(作業日報兼直接人件費個別明細表3[[#This Row],[列2]]="","",MIN(IF((作業日報兼直接人件費個別明細表3[[#This Row],[列4]]-作業日報兼直接人件費個別明細表3[[#This Row],[列2]]-作業日報兼直接人件費個別明細表3[[#This Row],[列5]])&gt;0,FLOOR((作業日報兼直接人件費個別明細表3[[#This Row],[列4]]-作業日報兼直接人件費個別明細表3[[#This Row],[列2]]-作業日報兼直接人件費個別明細表3[[#This Row],[列5]]),"0:30"),""),"8:00"))</f>
        <v/>
      </c>
      <c r="H19" s="22"/>
    </row>
    <row r="20" spans="1:9" ht="24" customHeight="1" x14ac:dyDescent="0.15">
      <c r="A20" s="60"/>
      <c r="B20" s="60" t="str">
        <f>IF(作業日報兼直接人件費個別明細表3[[#This Row],[列1]]="", "", TEXT(作業日報兼直接人件費個別明細表3[[#This Row],[列1]],"aaaa"))</f>
        <v/>
      </c>
      <c r="C20" s="9"/>
      <c r="D20" s="10" t="s">
        <v>0</v>
      </c>
      <c r="E20" s="9"/>
      <c r="F20" s="11"/>
      <c r="G20" s="12" t="str">
        <f>IF(作業日報兼直接人件費個別明細表3[[#This Row],[列2]]="","",MIN(IF((作業日報兼直接人件費個別明細表3[[#This Row],[列4]]-作業日報兼直接人件費個別明細表3[[#This Row],[列2]]-作業日報兼直接人件費個別明細表3[[#This Row],[列5]])&gt;0,FLOOR((作業日報兼直接人件費個別明細表3[[#This Row],[列4]]-作業日報兼直接人件費個別明細表3[[#This Row],[列2]]-作業日報兼直接人件費個別明細表3[[#This Row],[列5]]),"0:30"),""),"8:00"))</f>
        <v/>
      </c>
      <c r="H20" s="22"/>
    </row>
    <row r="21" spans="1:9" ht="24" customHeight="1" x14ac:dyDescent="0.15">
      <c r="A21" s="60"/>
      <c r="B21" s="60" t="str">
        <f>IF(作業日報兼直接人件費個別明細表3[[#This Row],[列1]]="", "", TEXT(作業日報兼直接人件費個別明細表3[[#This Row],[列1]],"aaaa"))</f>
        <v/>
      </c>
      <c r="C21" s="9"/>
      <c r="D21" s="10" t="s">
        <v>0</v>
      </c>
      <c r="E21" s="9"/>
      <c r="F21" s="11"/>
      <c r="G21" s="12" t="str">
        <f>IF(作業日報兼直接人件費個別明細表3[[#This Row],[列2]]="","",MIN(IF((作業日報兼直接人件費個別明細表3[[#This Row],[列4]]-作業日報兼直接人件費個別明細表3[[#This Row],[列2]]-作業日報兼直接人件費個別明細表3[[#This Row],[列5]])&gt;0,FLOOR((作業日報兼直接人件費個別明細表3[[#This Row],[列4]]-作業日報兼直接人件費個別明細表3[[#This Row],[列2]]-作業日報兼直接人件費個別明細表3[[#This Row],[列5]]),"0:30"),""),"8:00"))</f>
        <v/>
      </c>
      <c r="H21" s="22"/>
    </row>
    <row r="22" spans="1:9" ht="24" customHeight="1" x14ac:dyDescent="0.15">
      <c r="A22" s="60"/>
      <c r="B22" s="60" t="str">
        <f>IF(作業日報兼直接人件費個別明細表3[[#This Row],[列1]]="", "", TEXT(作業日報兼直接人件費個別明細表3[[#This Row],[列1]],"aaaa"))</f>
        <v/>
      </c>
      <c r="C22" s="9"/>
      <c r="D22" s="10" t="s">
        <v>0</v>
      </c>
      <c r="E22" s="9"/>
      <c r="F22" s="11"/>
      <c r="G22" s="12" t="str">
        <f>IF(作業日報兼直接人件費個別明細表3[[#This Row],[列2]]="","",MIN(IF((作業日報兼直接人件費個別明細表3[[#This Row],[列4]]-作業日報兼直接人件費個別明細表3[[#This Row],[列2]]-作業日報兼直接人件費個別明細表3[[#This Row],[列5]])&gt;0,FLOOR((作業日報兼直接人件費個別明細表3[[#This Row],[列4]]-作業日報兼直接人件費個別明細表3[[#This Row],[列2]]-作業日報兼直接人件費個別明細表3[[#This Row],[列5]]),"0:30"),""),"8:00"))</f>
        <v/>
      </c>
      <c r="H22" s="22"/>
    </row>
    <row r="23" spans="1:9" ht="24" customHeight="1" x14ac:dyDescent="0.15">
      <c r="A23" s="60"/>
      <c r="B23" s="60" t="str">
        <f>IF(作業日報兼直接人件費個別明細表3[[#This Row],[列1]]="", "", TEXT(作業日報兼直接人件費個別明細表3[[#This Row],[列1]],"aaaa"))</f>
        <v/>
      </c>
      <c r="C23" s="9"/>
      <c r="D23" s="10" t="s">
        <v>0</v>
      </c>
      <c r="E23" s="9"/>
      <c r="F23" s="11"/>
      <c r="G23" s="12" t="str">
        <f>IF(作業日報兼直接人件費個別明細表3[[#This Row],[列2]]="","",MIN(IF((作業日報兼直接人件費個別明細表3[[#This Row],[列4]]-作業日報兼直接人件費個別明細表3[[#This Row],[列2]]-作業日報兼直接人件費個別明細表3[[#This Row],[列5]])&gt;0,FLOOR((作業日報兼直接人件費個別明細表3[[#This Row],[列4]]-作業日報兼直接人件費個別明細表3[[#This Row],[列2]]-作業日報兼直接人件費個別明細表3[[#This Row],[列5]]),"0:30"),""),"8:00"))</f>
        <v/>
      </c>
      <c r="H23" s="22"/>
    </row>
    <row r="24" spans="1:9" ht="24" customHeight="1" x14ac:dyDescent="0.15">
      <c r="A24" s="60"/>
      <c r="B24" s="60" t="str">
        <f>IF(作業日報兼直接人件費個別明細表3[[#This Row],[列1]]="", "", TEXT(作業日報兼直接人件費個別明細表3[[#This Row],[列1]],"aaaa"))</f>
        <v/>
      </c>
      <c r="C24" s="9"/>
      <c r="D24" s="10" t="s">
        <v>0</v>
      </c>
      <c r="E24" s="9"/>
      <c r="F24" s="11"/>
      <c r="G24" s="12" t="str">
        <f>IF(作業日報兼直接人件費個別明細表3[[#This Row],[列2]]="","",MIN(IF((作業日報兼直接人件費個別明細表3[[#This Row],[列4]]-作業日報兼直接人件費個別明細表3[[#This Row],[列2]]-作業日報兼直接人件費個別明細表3[[#This Row],[列5]])&gt;0,FLOOR((作業日報兼直接人件費個別明細表3[[#This Row],[列4]]-作業日報兼直接人件費個別明細表3[[#This Row],[列2]]-作業日報兼直接人件費個別明細表3[[#This Row],[列5]]),"0:30"),""),"8:00"))</f>
        <v/>
      </c>
      <c r="H24" s="22"/>
    </row>
    <row r="25" spans="1:9" ht="24" customHeight="1" x14ac:dyDescent="0.15">
      <c r="A25" s="60"/>
      <c r="B25" s="60" t="str">
        <f>IF(作業日報兼直接人件費個別明細表3[[#This Row],[列1]]="", "", TEXT(作業日報兼直接人件費個別明細表3[[#This Row],[列1]],"aaaa"))</f>
        <v/>
      </c>
      <c r="C25" s="9"/>
      <c r="D25" s="10" t="s">
        <v>0</v>
      </c>
      <c r="E25" s="9"/>
      <c r="F25" s="11"/>
      <c r="G25" s="12" t="str">
        <f>IF(作業日報兼直接人件費個別明細表3[[#This Row],[列2]]="","",MIN(IF((作業日報兼直接人件費個別明細表3[[#This Row],[列4]]-作業日報兼直接人件費個別明細表3[[#This Row],[列2]]-作業日報兼直接人件費個別明細表3[[#This Row],[列5]])&gt;0,FLOOR((作業日報兼直接人件費個別明細表3[[#This Row],[列4]]-作業日報兼直接人件費個別明細表3[[#This Row],[列2]]-作業日報兼直接人件費個別明細表3[[#This Row],[列5]]),"0:30"),""),"8:00"))</f>
        <v/>
      </c>
      <c r="H25" s="22"/>
    </row>
    <row r="26" spans="1:9" ht="24" customHeight="1" x14ac:dyDescent="0.15">
      <c r="A26" s="60"/>
      <c r="B26" s="60" t="str">
        <f>IF(作業日報兼直接人件費個別明細表3[[#This Row],[列1]]="", "", TEXT(作業日報兼直接人件費個別明細表3[[#This Row],[列1]],"aaaa"))</f>
        <v/>
      </c>
      <c r="C26" s="9"/>
      <c r="D26" s="10" t="s">
        <v>0</v>
      </c>
      <c r="E26" s="9"/>
      <c r="F26" s="11"/>
      <c r="G26" s="12" t="str">
        <f>IF(作業日報兼直接人件費個別明細表3[[#This Row],[列2]]="","",MIN(IF((作業日報兼直接人件費個別明細表3[[#This Row],[列4]]-作業日報兼直接人件費個別明細表3[[#This Row],[列2]]-作業日報兼直接人件費個別明細表3[[#This Row],[列5]])&gt;0,FLOOR((作業日報兼直接人件費個別明細表3[[#This Row],[列4]]-作業日報兼直接人件費個別明細表3[[#This Row],[列2]]-作業日報兼直接人件費個別明細表3[[#This Row],[列5]]),"0:30"),""),"8:00"))</f>
        <v/>
      </c>
      <c r="H26" s="22"/>
    </row>
    <row r="27" spans="1:9" ht="24" customHeight="1" x14ac:dyDescent="0.15">
      <c r="A27" s="60"/>
      <c r="B27" s="60" t="str">
        <f>IF(作業日報兼直接人件費個別明細表3[[#This Row],[列1]]="", "", TEXT(作業日報兼直接人件費個別明細表3[[#This Row],[列1]],"aaaa"))</f>
        <v/>
      </c>
      <c r="C27" s="9"/>
      <c r="D27" s="10" t="s">
        <v>0</v>
      </c>
      <c r="E27" s="9"/>
      <c r="F27" s="11"/>
      <c r="G27" s="12" t="str">
        <f>IF(作業日報兼直接人件費個別明細表3[[#This Row],[列2]]="","",MIN(IF((作業日報兼直接人件費個別明細表3[[#This Row],[列4]]-作業日報兼直接人件費個別明細表3[[#This Row],[列2]]-作業日報兼直接人件費個別明細表3[[#This Row],[列5]])&gt;0,FLOOR((作業日報兼直接人件費個別明細表3[[#This Row],[列4]]-作業日報兼直接人件費個別明細表3[[#This Row],[列2]]-作業日報兼直接人件費個別明細表3[[#This Row],[列5]]),"0:30"),""),"8:00"))</f>
        <v/>
      </c>
      <c r="H27" s="22"/>
    </row>
    <row r="28" spans="1:9" ht="24" customHeight="1" x14ac:dyDescent="0.15">
      <c r="A28" s="60"/>
      <c r="B28" s="60" t="str">
        <f>IF(作業日報兼直接人件費個別明細表3[[#This Row],[列1]]="", "", TEXT(作業日報兼直接人件費個別明細表3[[#This Row],[列1]],"aaaa"))</f>
        <v/>
      </c>
      <c r="C28" s="9"/>
      <c r="D28" s="10" t="s">
        <v>0</v>
      </c>
      <c r="E28" s="9"/>
      <c r="F28" s="11"/>
      <c r="G28" s="12" t="str">
        <f>IF(作業日報兼直接人件費個別明細表3[[#This Row],[列2]]="","",MIN(IF((作業日報兼直接人件費個別明細表3[[#This Row],[列4]]-作業日報兼直接人件費個別明細表3[[#This Row],[列2]]-作業日報兼直接人件費個別明細表3[[#This Row],[列5]])&gt;0,FLOOR((作業日報兼直接人件費個別明細表3[[#This Row],[列4]]-作業日報兼直接人件費個別明細表3[[#This Row],[列2]]-作業日報兼直接人件費個別明細表3[[#This Row],[列5]]),"0:30"),""),"8:00"))</f>
        <v/>
      </c>
      <c r="H28" s="22"/>
    </row>
    <row r="29" spans="1:9" ht="24" customHeight="1" x14ac:dyDescent="0.15">
      <c r="A29" s="60"/>
      <c r="B29" s="60" t="str">
        <f>IF(作業日報兼直接人件費個別明細表3[[#This Row],[列1]]="", "", TEXT(作業日報兼直接人件費個別明細表3[[#This Row],[列1]],"aaaa"))</f>
        <v/>
      </c>
      <c r="C29" s="9"/>
      <c r="D29" s="10" t="s">
        <v>0</v>
      </c>
      <c r="E29" s="9"/>
      <c r="F29" s="11"/>
      <c r="G29" s="12" t="str">
        <f>IF(作業日報兼直接人件費個別明細表3[[#This Row],[列2]]="","",MIN(IF((作業日報兼直接人件費個別明細表3[[#This Row],[列4]]-作業日報兼直接人件費個別明細表3[[#This Row],[列2]]-作業日報兼直接人件費個別明細表3[[#This Row],[列5]])&gt;0,FLOOR((作業日報兼直接人件費個別明細表3[[#This Row],[列4]]-作業日報兼直接人件費個別明細表3[[#This Row],[列2]]-作業日報兼直接人件費個別明細表3[[#This Row],[列5]]),"0:30"),""),"8:00"))</f>
        <v/>
      </c>
      <c r="H29" s="22"/>
    </row>
    <row r="30" spans="1:9" ht="24" customHeight="1" x14ac:dyDescent="0.15">
      <c r="A30" s="60"/>
      <c r="B30" s="60" t="str">
        <f>IF(作業日報兼直接人件費個別明細表3[[#This Row],[列1]]="", "", TEXT(作業日報兼直接人件費個別明細表3[[#This Row],[列1]],"aaaa"))</f>
        <v/>
      </c>
      <c r="C30" s="9"/>
      <c r="D30" s="10" t="s">
        <v>0</v>
      </c>
      <c r="E30" s="9"/>
      <c r="F30" s="11"/>
      <c r="G30" s="12" t="str">
        <f>IF(作業日報兼直接人件費個別明細表3[[#This Row],[列2]]="","",MIN(IF((作業日報兼直接人件費個別明細表3[[#This Row],[列4]]-作業日報兼直接人件費個別明細表3[[#This Row],[列2]]-作業日報兼直接人件費個別明細表3[[#This Row],[列5]])&gt;0,FLOOR((作業日報兼直接人件費個別明細表3[[#This Row],[列4]]-作業日報兼直接人件費個別明細表3[[#This Row],[列2]]-作業日報兼直接人件費個別明細表3[[#This Row],[列5]]),"0:30"),""),"8:00"))</f>
        <v/>
      </c>
      <c r="H30" s="22"/>
    </row>
    <row r="31" spans="1:9" ht="24" customHeight="1" x14ac:dyDescent="0.15">
      <c r="A31" s="14" t="s">
        <v>8</v>
      </c>
      <c r="B31" s="14"/>
      <c r="C31" s="15"/>
      <c r="D31" s="16"/>
      <c r="E31" s="17"/>
      <c r="F31" s="18"/>
      <c r="G31" s="59">
        <f>SUBTOTAL(109,作業日報兼直接人件費個別明細表3[列6])</f>
        <v>0</v>
      </c>
      <c r="H31" s="13"/>
      <c r="I31" s="24"/>
    </row>
  </sheetData>
  <sheetProtection formatCells="0" selectLockedCells="1"/>
  <mergeCells count="7">
    <mergeCell ref="A6:H6"/>
    <mergeCell ref="C7:E7"/>
    <mergeCell ref="A1:H1"/>
    <mergeCell ref="A2:H2"/>
    <mergeCell ref="B3:H3"/>
    <mergeCell ref="B4:H4"/>
    <mergeCell ref="B5:H5"/>
  </mergeCells>
  <phoneticPr fontId="2"/>
  <dataValidations count="2">
    <dataValidation imeMode="halfAlpha" allowBlank="1" showInputMessage="1" showErrorMessage="1" sqref="E8:G30 A8:C30" xr:uid="{00000000-0002-0000-0500-000000000000}"/>
    <dataValidation imeMode="hiragana" allowBlank="1" showInputMessage="1" showErrorMessage="1" sqref="H8:H30" xr:uid="{00000000-0002-0000-0500-000001000000}"/>
  </dataValidations>
  <printOptions horizontalCentered="1"/>
  <pageMargins left="0.70866141732283472" right="0.70866141732283472" top="0.74803149606299213" bottom="0.74803149606299213" header="0.31496062992125984" footer="0.31496062992125984"/>
  <pageSetup paperSize="9" orientation="portrait" r:id="rId1"/>
  <headerFooter alignWithMargins="0"/>
  <drawing r:id="rId2"/>
  <legacyDrawing r:id="rId3"/>
  <tableParts count="1">
    <tablePart r:id="rId4"/>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CFF"/>
  </sheetPr>
  <dimension ref="A1:I31"/>
  <sheetViews>
    <sheetView zoomScaleNormal="100" workbookViewId="0">
      <selection sqref="A1:H1"/>
    </sheetView>
  </sheetViews>
  <sheetFormatPr defaultColWidth="11.375" defaultRowHeight="20.100000000000001" customHeight="1" x14ac:dyDescent="0.15"/>
  <cols>
    <col min="1" max="1" width="11.125" style="4" customWidth="1"/>
    <col min="2" max="2" width="5.625" style="4" bestFit="1" customWidth="1"/>
    <col min="3" max="3" width="8.375" style="6" customWidth="1"/>
    <col min="4" max="4" width="2.75" style="7" customWidth="1"/>
    <col min="5" max="5" width="8.375" style="6" customWidth="1"/>
    <col min="6" max="7" width="11.375" style="4" customWidth="1"/>
    <col min="8" max="8" width="33.375" style="8" customWidth="1"/>
    <col min="9" max="16384" width="11.375" style="4"/>
  </cols>
  <sheetData>
    <row r="1" spans="1:8" ht="18" customHeight="1" x14ac:dyDescent="0.15">
      <c r="A1" s="87" t="s">
        <v>33</v>
      </c>
      <c r="B1" s="87"/>
      <c r="C1" s="87"/>
      <c r="D1" s="87"/>
      <c r="E1" s="87"/>
      <c r="F1" s="87"/>
      <c r="G1" s="87"/>
      <c r="H1" s="87"/>
    </row>
    <row r="2" spans="1:8" ht="24" customHeight="1" x14ac:dyDescent="0.15">
      <c r="A2" s="88" t="s">
        <v>25</v>
      </c>
      <c r="B2" s="89"/>
      <c r="C2" s="89"/>
      <c r="D2" s="89"/>
      <c r="E2" s="89"/>
      <c r="F2" s="89"/>
      <c r="G2" s="89"/>
      <c r="H2" s="89"/>
    </row>
    <row r="3" spans="1:8" ht="24" customHeight="1" x14ac:dyDescent="0.15">
      <c r="A3" s="23" t="s">
        <v>10</v>
      </c>
      <c r="B3" s="92" t="str">
        <f ca="1">MID(CELL("filename",$A$3),FIND("]",CELL("filename",$A$3))+1,31)</f>
        <v>R8年7月</v>
      </c>
      <c r="C3" s="93"/>
      <c r="D3" s="93"/>
      <c r="E3" s="93"/>
      <c r="F3" s="93"/>
      <c r="G3" s="93"/>
      <c r="H3" s="94"/>
    </row>
    <row r="4" spans="1:8" ht="24" customHeight="1" x14ac:dyDescent="0.15">
      <c r="A4" s="23" t="s">
        <v>13</v>
      </c>
      <c r="B4" s="95" t="str">
        <f>IF(算定表!B4="","",算定表!B4)</f>
        <v/>
      </c>
      <c r="C4" s="96"/>
      <c r="D4" s="96"/>
      <c r="E4" s="96"/>
      <c r="F4" s="96"/>
      <c r="G4" s="96"/>
      <c r="H4" s="97"/>
    </row>
    <row r="5" spans="1:8" ht="24" customHeight="1" x14ac:dyDescent="0.15">
      <c r="A5" s="23" t="s">
        <v>12</v>
      </c>
      <c r="B5" s="95" t="str">
        <f>IF(算定表!B5="","",算定表!B5)</f>
        <v/>
      </c>
      <c r="C5" s="96"/>
      <c r="D5" s="96"/>
      <c r="E5" s="96"/>
      <c r="F5" s="96"/>
      <c r="G5" s="96"/>
      <c r="H5" s="97"/>
    </row>
    <row r="6" spans="1:8" ht="18" customHeight="1" x14ac:dyDescent="0.15">
      <c r="A6" s="90" t="s">
        <v>27</v>
      </c>
      <c r="B6" s="91"/>
      <c r="C6" s="91"/>
      <c r="D6" s="91"/>
      <c r="E6" s="91"/>
      <c r="F6" s="91"/>
      <c r="G6" s="91"/>
      <c r="H6" s="91"/>
    </row>
    <row r="7" spans="1:8" s="5" customFormat="1" ht="24" customHeight="1" x14ac:dyDescent="0.15">
      <c r="A7" s="19" t="s">
        <v>11</v>
      </c>
      <c r="B7" s="66" t="s">
        <v>42</v>
      </c>
      <c r="C7" s="100" t="s">
        <v>17</v>
      </c>
      <c r="D7" s="100"/>
      <c r="E7" s="100"/>
      <c r="F7" s="21" t="s">
        <v>14</v>
      </c>
      <c r="G7" s="19" t="s">
        <v>16</v>
      </c>
      <c r="H7" s="56" t="s">
        <v>1</v>
      </c>
    </row>
    <row r="8" spans="1:8" ht="24" customHeight="1" x14ac:dyDescent="0.15">
      <c r="A8" s="60"/>
      <c r="B8" s="60" t="str">
        <f>IF(作業日報兼直接人件費個別明細表4[[#This Row],[列1]]="", "", TEXT(作業日報兼直接人件費個別明細表4[[#This Row],[列1]],"aaaa"))</f>
        <v/>
      </c>
      <c r="C8" s="9"/>
      <c r="D8" s="10" t="s">
        <v>0</v>
      </c>
      <c r="E8" s="9"/>
      <c r="F8" s="11"/>
      <c r="G8" s="12" t="str">
        <f>IF(作業日報兼直接人件費個別明細表4[[#This Row],[列2]]="","",MIN(IF((作業日報兼直接人件費個別明細表4[[#This Row],[列4]]-作業日報兼直接人件費個別明細表4[[#This Row],[列2]]-作業日報兼直接人件費個別明細表4[[#This Row],[列5]])&gt;0,FLOOR((作業日報兼直接人件費個別明細表4[[#This Row],[列4]]-作業日報兼直接人件費個別明細表4[[#This Row],[列2]]-作業日報兼直接人件費個別明細表4[[#This Row],[列5]]),"0:30"),""),"8:00"))</f>
        <v/>
      </c>
      <c r="H8" s="22"/>
    </row>
    <row r="9" spans="1:8" ht="24" customHeight="1" x14ac:dyDescent="0.15">
      <c r="A9" s="60"/>
      <c r="B9" s="60" t="str">
        <f>IF(作業日報兼直接人件費個別明細表4[[#This Row],[列1]]="", "", TEXT(作業日報兼直接人件費個別明細表4[[#This Row],[列1]],"aaaa"))</f>
        <v/>
      </c>
      <c r="C9" s="9"/>
      <c r="D9" s="10" t="s">
        <v>0</v>
      </c>
      <c r="E9" s="9"/>
      <c r="F9" s="11"/>
      <c r="G9" s="12" t="str">
        <f>IF(作業日報兼直接人件費個別明細表4[[#This Row],[列2]]="","",MIN(IF((作業日報兼直接人件費個別明細表4[[#This Row],[列4]]-作業日報兼直接人件費個別明細表4[[#This Row],[列2]]-作業日報兼直接人件費個別明細表4[[#This Row],[列5]])&gt;0,FLOOR((作業日報兼直接人件費個別明細表4[[#This Row],[列4]]-作業日報兼直接人件費個別明細表4[[#This Row],[列2]]-作業日報兼直接人件費個別明細表4[[#This Row],[列5]]),"0:30"),""),"8:00"))</f>
        <v/>
      </c>
      <c r="H9" s="22"/>
    </row>
    <row r="10" spans="1:8" ht="24" customHeight="1" x14ac:dyDescent="0.15">
      <c r="A10" s="60"/>
      <c r="B10" s="60" t="str">
        <f>IF(作業日報兼直接人件費個別明細表4[[#This Row],[列1]]="", "", TEXT(作業日報兼直接人件費個別明細表4[[#This Row],[列1]],"aaaa"))</f>
        <v/>
      </c>
      <c r="C10" s="9"/>
      <c r="D10" s="10" t="s">
        <v>0</v>
      </c>
      <c r="E10" s="9"/>
      <c r="F10" s="11"/>
      <c r="G10" s="12" t="str">
        <f>IF(作業日報兼直接人件費個別明細表4[[#This Row],[列2]]="","",MIN(IF((作業日報兼直接人件費個別明細表4[[#This Row],[列4]]-作業日報兼直接人件費個別明細表4[[#This Row],[列2]]-作業日報兼直接人件費個別明細表4[[#This Row],[列5]])&gt;0,FLOOR((作業日報兼直接人件費個別明細表4[[#This Row],[列4]]-作業日報兼直接人件費個別明細表4[[#This Row],[列2]]-作業日報兼直接人件費個別明細表4[[#This Row],[列5]]),"0:30"),""),"8:00"))</f>
        <v/>
      </c>
      <c r="H10" s="22"/>
    </row>
    <row r="11" spans="1:8" ht="24" customHeight="1" x14ac:dyDescent="0.15">
      <c r="A11" s="60"/>
      <c r="B11" s="60" t="str">
        <f>IF(作業日報兼直接人件費個別明細表4[[#This Row],[列1]]="", "", TEXT(作業日報兼直接人件費個別明細表4[[#This Row],[列1]],"aaaa"))</f>
        <v/>
      </c>
      <c r="C11" s="9"/>
      <c r="D11" s="10" t="s">
        <v>0</v>
      </c>
      <c r="E11" s="9"/>
      <c r="F11" s="11"/>
      <c r="G11" s="12" t="str">
        <f>IF(作業日報兼直接人件費個別明細表4[[#This Row],[列2]]="","",MIN(IF((作業日報兼直接人件費個別明細表4[[#This Row],[列4]]-作業日報兼直接人件費個別明細表4[[#This Row],[列2]]-作業日報兼直接人件費個別明細表4[[#This Row],[列5]])&gt;0,FLOOR((作業日報兼直接人件費個別明細表4[[#This Row],[列4]]-作業日報兼直接人件費個別明細表4[[#This Row],[列2]]-作業日報兼直接人件費個別明細表4[[#This Row],[列5]]),"0:30"),""),"8:00"))</f>
        <v/>
      </c>
      <c r="H11" s="22"/>
    </row>
    <row r="12" spans="1:8" ht="24" customHeight="1" x14ac:dyDescent="0.15">
      <c r="A12" s="60"/>
      <c r="B12" s="60" t="str">
        <f>IF(作業日報兼直接人件費個別明細表4[[#This Row],[列1]]="", "", TEXT(作業日報兼直接人件費個別明細表4[[#This Row],[列1]],"aaaa"))</f>
        <v/>
      </c>
      <c r="C12" s="9"/>
      <c r="D12" s="10" t="s">
        <v>0</v>
      </c>
      <c r="E12" s="9"/>
      <c r="F12" s="11"/>
      <c r="G12" s="12" t="str">
        <f>IF(作業日報兼直接人件費個別明細表4[[#This Row],[列2]]="","",MIN(IF((作業日報兼直接人件費個別明細表4[[#This Row],[列4]]-作業日報兼直接人件費個別明細表4[[#This Row],[列2]]-作業日報兼直接人件費個別明細表4[[#This Row],[列5]])&gt;0,FLOOR((作業日報兼直接人件費個別明細表4[[#This Row],[列4]]-作業日報兼直接人件費個別明細表4[[#This Row],[列2]]-作業日報兼直接人件費個別明細表4[[#This Row],[列5]]),"0:30"),""),"8:00"))</f>
        <v/>
      </c>
      <c r="H12" s="22"/>
    </row>
    <row r="13" spans="1:8" ht="24" customHeight="1" x14ac:dyDescent="0.15">
      <c r="A13" s="60"/>
      <c r="B13" s="60" t="str">
        <f>IF(作業日報兼直接人件費個別明細表4[[#This Row],[列1]]="", "", TEXT(作業日報兼直接人件費個別明細表4[[#This Row],[列1]],"aaaa"))</f>
        <v/>
      </c>
      <c r="C13" s="9"/>
      <c r="D13" s="10" t="s">
        <v>0</v>
      </c>
      <c r="E13" s="9"/>
      <c r="F13" s="11"/>
      <c r="G13" s="12" t="str">
        <f>IF(作業日報兼直接人件費個別明細表4[[#This Row],[列2]]="","",MIN(IF((作業日報兼直接人件費個別明細表4[[#This Row],[列4]]-作業日報兼直接人件費個別明細表4[[#This Row],[列2]]-作業日報兼直接人件費個別明細表4[[#This Row],[列5]])&gt;0,FLOOR((作業日報兼直接人件費個別明細表4[[#This Row],[列4]]-作業日報兼直接人件費個別明細表4[[#This Row],[列2]]-作業日報兼直接人件費個別明細表4[[#This Row],[列5]]),"0:30"),""),"8:00"))</f>
        <v/>
      </c>
      <c r="H13" s="22"/>
    </row>
    <row r="14" spans="1:8" ht="24" customHeight="1" x14ac:dyDescent="0.15">
      <c r="A14" s="60"/>
      <c r="B14" s="60" t="str">
        <f>IF(作業日報兼直接人件費個別明細表4[[#This Row],[列1]]="", "", TEXT(作業日報兼直接人件費個別明細表4[[#This Row],[列1]],"aaaa"))</f>
        <v/>
      </c>
      <c r="C14" s="9"/>
      <c r="D14" s="10" t="s">
        <v>0</v>
      </c>
      <c r="E14" s="9"/>
      <c r="F14" s="11"/>
      <c r="G14" s="12" t="str">
        <f>IF(作業日報兼直接人件費個別明細表4[[#This Row],[列2]]="","",MIN(IF((作業日報兼直接人件費個別明細表4[[#This Row],[列4]]-作業日報兼直接人件費個別明細表4[[#This Row],[列2]]-作業日報兼直接人件費個別明細表4[[#This Row],[列5]])&gt;0,FLOOR((作業日報兼直接人件費個別明細表4[[#This Row],[列4]]-作業日報兼直接人件費個別明細表4[[#This Row],[列2]]-作業日報兼直接人件費個別明細表4[[#This Row],[列5]]),"0:30"),""),"8:00"))</f>
        <v/>
      </c>
      <c r="H14" s="22"/>
    </row>
    <row r="15" spans="1:8" ht="24" customHeight="1" x14ac:dyDescent="0.15">
      <c r="A15" s="60"/>
      <c r="B15" s="60" t="str">
        <f>IF(作業日報兼直接人件費個別明細表4[[#This Row],[列1]]="", "", TEXT(作業日報兼直接人件費個別明細表4[[#This Row],[列1]],"aaaa"))</f>
        <v/>
      </c>
      <c r="C15" s="9"/>
      <c r="D15" s="10" t="s">
        <v>0</v>
      </c>
      <c r="E15" s="9"/>
      <c r="F15" s="11"/>
      <c r="G15" s="12" t="str">
        <f>IF(作業日報兼直接人件費個別明細表4[[#This Row],[列2]]="","",MIN(IF((作業日報兼直接人件費個別明細表4[[#This Row],[列4]]-作業日報兼直接人件費個別明細表4[[#This Row],[列2]]-作業日報兼直接人件費個別明細表4[[#This Row],[列5]])&gt;0,FLOOR((作業日報兼直接人件費個別明細表4[[#This Row],[列4]]-作業日報兼直接人件費個別明細表4[[#This Row],[列2]]-作業日報兼直接人件費個別明細表4[[#This Row],[列5]]),"0:30"),""),"8:00"))</f>
        <v/>
      </c>
      <c r="H15" s="22"/>
    </row>
    <row r="16" spans="1:8" ht="24" customHeight="1" x14ac:dyDescent="0.15">
      <c r="A16" s="60"/>
      <c r="B16" s="60" t="str">
        <f>IF(作業日報兼直接人件費個別明細表4[[#This Row],[列1]]="", "", TEXT(作業日報兼直接人件費個別明細表4[[#This Row],[列1]],"aaaa"))</f>
        <v/>
      </c>
      <c r="C16" s="9"/>
      <c r="D16" s="10" t="s">
        <v>0</v>
      </c>
      <c r="E16" s="9"/>
      <c r="F16" s="11"/>
      <c r="G16" s="12" t="str">
        <f>IF(作業日報兼直接人件費個別明細表4[[#This Row],[列2]]="","",MIN(IF((作業日報兼直接人件費個別明細表4[[#This Row],[列4]]-作業日報兼直接人件費個別明細表4[[#This Row],[列2]]-作業日報兼直接人件費個別明細表4[[#This Row],[列5]])&gt;0,FLOOR((作業日報兼直接人件費個別明細表4[[#This Row],[列4]]-作業日報兼直接人件費個別明細表4[[#This Row],[列2]]-作業日報兼直接人件費個別明細表4[[#This Row],[列5]]),"0:30"),""),"8:00"))</f>
        <v/>
      </c>
      <c r="H16" s="22"/>
    </row>
    <row r="17" spans="1:9" ht="24" customHeight="1" x14ac:dyDescent="0.15">
      <c r="A17" s="60"/>
      <c r="B17" s="60" t="str">
        <f>IF(作業日報兼直接人件費個別明細表4[[#This Row],[列1]]="", "", TEXT(作業日報兼直接人件費個別明細表4[[#This Row],[列1]],"aaaa"))</f>
        <v/>
      </c>
      <c r="C17" s="9"/>
      <c r="D17" s="10" t="s">
        <v>0</v>
      </c>
      <c r="E17" s="9"/>
      <c r="F17" s="11"/>
      <c r="G17" s="12" t="str">
        <f>IF(作業日報兼直接人件費個別明細表4[[#This Row],[列2]]="","",MIN(IF((作業日報兼直接人件費個別明細表4[[#This Row],[列4]]-作業日報兼直接人件費個別明細表4[[#This Row],[列2]]-作業日報兼直接人件費個別明細表4[[#This Row],[列5]])&gt;0,FLOOR((作業日報兼直接人件費個別明細表4[[#This Row],[列4]]-作業日報兼直接人件費個別明細表4[[#This Row],[列2]]-作業日報兼直接人件費個別明細表4[[#This Row],[列5]]),"0:30"),""),"8:00"))</f>
        <v/>
      </c>
      <c r="H17" s="22"/>
    </row>
    <row r="18" spans="1:9" ht="24" customHeight="1" x14ac:dyDescent="0.15">
      <c r="A18" s="60"/>
      <c r="B18" s="60" t="str">
        <f>IF(作業日報兼直接人件費個別明細表4[[#This Row],[列1]]="", "", TEXT(作業日報兼直接人件費個別明細表4[[#This Row],[列1]],"aaaa"))</f>
        <v/>
      </c>
      <c r="C18" s="9"/>
      <c r="D18" s="10" t="s">
        <v>0</v>
      </c>
      <c r="E18" s="9"/>
      <c r="F18" s="11"/>
      <c r="G18" s="12" t="str">
        <f>IF(作業日報兼直接人件費個別明細表4[[#This Row],[列2]]="","",MIN(IF((作業日報兼直接人件費個別明細表4[[#This Row],[列4]]-作業日報兼直接人件費個別明細表4[[#This Row],[列2]]-作業日報兼直接人件費個別明細表4[[#This Row],[列5]])&gt;0,FLOOR((作業日報兼直接人件費個別明細表4[[#This Row],[列4]]-作業日報兼直接人件費個別明細表4[[#This Row],[列2]]-作業日報兼直接人件費個別明細表4[[#This Row],[列5]]),"0:30"),""),"8:00"))</f>
        <v/>
      </c>
      <c r="H18" s="22"/>
    </row>
    <row r="19" spans="1:9" ht="24" customHeight="1" x14ac:dyDescent="0.15">
      <c r="A19" s="60"/>
      <c r="B19" s="60" t="str">
        <f>IF(作業日報兼直接人件費個別明細表4[[#This Row],[列1]]="", "", TEXT(作業日報兼直接人件費個別明細表4[[#This Row],[列1]],"aaaa"))</f>
        <v/>
      </c>
      <c r="C19" s="9"/>
      <c r="D19" s="10" t="s">
        <v>0</v>
      </c>
      <c r="E19" s="9"/>
      <c r="F19" s="11"/>
      <c r="G19" s="12" t="str">
        <f>IF(作業日報兼直接人件費個別明細表4[[#This Row],[列2]]="","",MIN(IF((作業日報兼直接人件費個別明細表4[[#This Row],[列4]]-作業日報兼直接人件費個別明細表4[[#This Row],[列2]]-作業日報兼直接人件費個別明細表4[[#This Row],[列5]])&gt;0,FLOOR((作業日報兼直接人件費個別明細表4[[#This Row],[列4]]-作業日報兼直接人件費個別明細表4[[#This Row],[列2]]-作業日報兼直接人件費個別明細表4[[#This Row],[列5]]),"0:30"),""),"8:00"))</f>
        <v/>
      </c>
      <c r="H19" s="22"/>
    </row>
    <row r="20" spans="1:9" ht="24" customHeight="1" x14ac:dyDescent="0.15">
      <c r="A20" s="60"/>
      <c r="B20" s="60" t="str">
        <f>IF(作業日報兼直接人件費個別明細表4[[#This Row],[列1]]="", "", TEXT(作業日報兼直接人件費個別明細表4[[#This Row],[列1]],"aaaa"))</f>
        <v/>
      </c>
      <c r="C20" s="9"/>
      <c r="D20" s="10" t="s">
        <v>0</v>
      </c>
      <c r="E20" s="9"/>
      <c r="F20" s="11"/>
      <c r="G20" s="12" t="str">
        <f>IF(作業日報兼直接人件費個別明細表4[[#This Row],[列2]]="","",MIN(IF((作業日報兼直接人件費個別明細表4[[#This Row],[列4]]-作業日報兼直接人件費個別明細表4[[#This Row],[列2]]-作業日報兼直接人件費個別明細表4[[#This Row],[列5]])&gt;0,FLOOR((作業日報兼直接人件費個別明細表4[[#This Row],[列4]]-作業日報兼直接人件費個別明細表4[[#This Row],[列2]]-作業日報兼直接人件費個別明細表4[[#This Row],[列5]]),"0:30"),""),"8:00"))</f>
        <v/>
      </c>
      <c r="H20" s="22"/>
    </row>
    <row r="21" spans="1:9" ht="24" customHeight="1" x14ac:dyDescent="0.15">
      <c r="A21" s="60"/>
      <c r="B21" s="60" t="str">
        <f>IF(作業日報兼直接人件費個別明細表4[[#This Row],[列1]]="", "", TEXT(作業日報兼直接人件費個別明細表4[[#This Row],[列1]],"aaaa"))</f>
        <v/>
      </c>
      <c r="C21" s="9"/>
      <c r="D21" s="10" t="s">
        <v>0</v>
      </c>
      <c r="E21" s="9"/>
      <c r="F21" s="11"/>
      <c r="G21" s="12" t="str">
        <f>IF(作業日報兼直接人件費個別明細表4[[#This Row],[列2]]="","",MIN(IF((作業日報兼直接人件費個別明細表4[[#This Row],[列4]]-作業日報兼直接人件費個別明細表4[[#This Row],[列2]]-作業日報兼直接人件費個別明細表4[[#This Row],[列5]])&gt;0,FLOOR((作業日報兼直接人件費個別明細表4[[#This Row],[列4]]-作業日報兼直接人件費個別明細表4[[#This Row],[列2]]-作業日報兼直接人件費個別明細表4[[#This Row],[列5]]),"0:30"),""),"8:00"))</f>
        <v/>
      </c>
      <c r="H21" s="22"/>
    </row>
    <row r="22" spans="1:9" ht="24" customHeight="1" x14ac:dyDescent="0.15">
      <c r="A22" s="60"/>
      <c r="B22" s="60" t="str">
        <f>IF(作業日報兼直接人件費個別明細表4[[#This Row],[列1]]="", "", TEXT(作業日報兼直接人件費個別明細表4[[#This Row],[列1]],"aaaa"))</f>
        <v/>
      </c>
      <c r="C22" s="9"/>
      <c r="D22" s="10" t="s">
        <v>0</v>
      </c>
      <c r="E22" s="9"/>
      <c r="F22" s="11"/>
      <c r="G22" s="12" t="str">
        <f>IF(作業日報兼直接人件費個別明細表4[[#This Row],[列2]]="","",MIN(IF((作業日報兼直接人件費個別明細表4[[#This Row],[列4]]-作業日報兼直接人件費個別明細表4[[#This Row],[列2]]-作業日報兼直接人件費個別明細表4[[#This Row],[列5]])&gt;0,FLOOR((作業日報兼直接人件費個別明細表4[[#This Row],[列4]]-作業日報兼直接人件費個別明細表4[[#This Row],[列2]]-作業日報兼直接人件費個別明細表4[[#This Row],[列5]]),"0:30"),""),"8:00"))</f>
        <v/>
      </c>
      <c r="H22" s="22"/>
    </row>
    <row r="23" spans="1:9" ht="24" customHeight="1" x14ac:dyDescent="0.15">
      <c r="A23" s="60"/>
      <c r="B23" s="60" t="str">
        <f>IF(作業日報兼直接人件費個別明細表4[[#This Row],[列1]]="", "", TEXT(作業日報兼直接人件費個別明細表4[[#This Row],[列1]],"aaaa"))</f>
        <v/>
      </c>
      <c r="C23" s="9"/>
      <c r="D23" s="10" t="s">
        <v>0</v>
      </c>
      <c r="E23" s="9"/>
      <c r="F23" s="11"/>
      <c r="G23" s="12" t="str">
        <f>IF(作業日報兼直接人件費個別明細表4[[#This Row],[列2]]="","",MIN(IF((作業日報兼直接人件費個別明細表4[[#This Row],[列4]]-作業日報兼直接人件費個別明細表4[[#This Row],[列2]]-作業日報兼直接人件費個別明細表4[[#This Row],[列5]])&gt;0,FLOOR((作業日報兼直接人件費個別明細表4[[#This Row],[列4]]-作業日報兼直接人件費個別明細表4[[#This Row],[列2]]-作業日報兼直接人件費個別明細表4[[#This Row],[列5]]),"0:30"),""),"8:00"))</f>
        <v/>
      </c>
      <c r="H23" s="22"/>
    </row>
    <row r="24" spans="1:9" ht="24" customHeight="1" x14ac:dyDescent="0.15">
      <c r="A24" s="60"/>
      <c r="B24" s="60" t="str">
        <f>IF(作業日報兼直接人件費個別明細表4[[#This Row],[列1]]="", "", TEXT(作業日報兼直接人件費個別明細表4[[#This Row],[列1]],"aaaa"))</f>
        <v/>
      </c>
      <c r="C24" s="9"/>
      <c r="D24" s="10" t="s">
        <v>0</v>
      </c>
      <c r="E24" s="9"/>
      <c r="F24" s="11"/>
      <c r="G24" s="12" t="str">
        <f>IF(作業日報兼直接人件費個別明細表4[[#This Row],[列2]]="","",MIN(IF((作業日報兼直接人件費個別明細表4[[#This Row],[列4]]-作業日報兼直接人件費個別明細表4[[#This Row],[列2]]-作業日報兼直接人件費個別明細表4[[#This Row],[列5]])&gt;0,FLOOR((作業日報兼直接人件費個別明細表4[[#This Row],[列4]]-作業日報兼直接人件費個別明細表4[[#This Row],[列2]]-作業日報兼直接人件費個別明細表4[[#This Row],[列5]]),"0:30"),""),"8:00"))</f>
        <v/>
      </c>
      <c r="H24" s="22"/>
    </row>
    <row r="25" spans="1:9" ht="24" customHeight="1" x14ac:dyDescent="0.15">
      <c r="A25" s="60"/>
      <c r="B25" s="60" t="str">
        <f>IF(作業日報兼直接人件費個別明細表4[[#This Row],[列1]]="", "", TEXT(作業日報兼直接人件費個別明細表4[[#This Row],[列1]],"aaaa"))</f>
        <v/>
      </c>
      <c r="C25" s="9"/>
      <c r="D25" s="10" t="s">
        <v>0</v>
      </c>
      <c r="E25" s="9"/>
      <c r="F25" s="11"/>
      <c r="G25" s="12" t="str">
        <f>IF(作業日報兼直接人件費個別明細表4[[#This Row],[列2]]="","",MIN(IF((作業日報兼直接人件費個別明細表4[[#This Row],[列4]]-作業日報兼直接人件費個別明細表4[[#This Row],[列2]]-作業日報兼直接人件費個別明細表4[[#This Row],[列5]])&gt;0,FLOOR((作業日報兼直接人件費個別明細表4[[#This Row],[列4]]-作業日報兼直接人件費個別明細表4[[#This Row],[列2]]-作業日報兼直接人件費個別明細表4[[#This Row],[列5]]),"0:30"),""),"8:00"))</f>
        <v/>
      </c>
      <c r="H25" s="22"/>
    </row>
    <row r="26" spans="1:9" ht="24" customHeight="1" x14ac:dyDescent="0.15">
      <c r="A26" s="60"/>
      <c r="B26" s="60" t="str">
        <f>IF(作業日報兼直接人件費個別明細表4[[#This Row],[列1]]="", "", TEXT(作業日報兼直接人件費個別明細表4[[#This Row],[列1]],"aaaa"))</f>
        <v/>
      </c>
      <c r="C26" s="9"/>
      <c r="D26" s="10" t="s">
        <v>0</v>
      </c>
      <c r="E26" s="9"/>
      <c r="F26" s="11"/>
      <c r="G26" s="12" t="str">
        <f>IF(作業日報兼直接人件費個別明細表4[[#This Row],[列2]]="","",MIN(IF((作業日報兼直接人件費個別明細表4[[#This Row],[列4]]-作業日報兼直接人件費個別明細表4[[#This Row],[列2]]-作業日報兼直接人件費個別明細表4[[#This Row],[列5]])&gt;0,FLOOR((作業日報兼直接人件費個別明細表4[[#This Row],[列4]]-作業日報兼直接人件費個別明細表4[[#This Row],[列2]]-作業日報兼直接人件費個別明細表4[[#This Row],[列5]]),"0:30"),""),"8:00"))</f>
        <v/>
      </c>
      <c r="H26" s="22"/>
    </row>
    <row r="27" spans="1:9" ht="24" customHeight="1" x14ac:dyDescent="0.15">
      <c r="A27" s="60"/>
      <c r="B27" s="60" t="str">
        <f>IF(作業日報兼直接人件費個別明細表4[[#This Row],[列1]]="", "", TEXT(作業日報兼直接人件費個別明細表4[[#This Row],[列1]],"aaaa"))</f>
        <v/>
      </c>
      <c r="C27" s="9"/>
      <c r="D27" s="10" t="s">
        <v>0</v>
      </c>
      <c r="E27" s="9"/>
      <c r="F27" s="11"/>
      <c r="G27" s="12" t="str">
        <f>IF(作業日報兼直接人件費個別明細表4[[#This Row],[列2]]="","",MIN(IF((作業日報兼直接人件費個別明細表4[[#This Row],[列4]]-作業日報兼直接人件費個別明細表4[[#This Row],[列2]]-作業日報兼直接人件費個別明細表4[[#This Row],[列5]])&gt;0,FLOOR((作業日報兼直接人件費個別明細表4[[#This Row],[列4]]-作業日報兼直接人件費個別明細表4[[#This Row],[列2]]-作業日報兼直接人件費個別明細表4[[#This Row],[列5]]),"0:30"),""),"8:00"))</f>
        <v/>
      </c>
      <c r="H27" s="22"/>
    </row>
    <row r="28" spans="1:9" ht="24" customHeight="1" x14ac:dyDescent="0.15">
      <c r="A28" s="60"/>
      <c r="B28" s="60" t="str">
        <f>IF(作業日報兼直接人件費個別明細表4[[#This Row],[列1]]="", "", TEXT(作業日報兼直接人件費個別明細表4[[#This Row],[列1]],"aaaa"))</f>
        <v/>
      </c>
      <c r="C28" s="9"/>
      <c r="D28" s="10" t="s">
        <v>0</v>
      </c>
      <c r="E28" s="9"/>
      <c r="F28" s="11"/>
      <c r="G28" s="12" t="str">
        <f>IF(作業日報兼直接人件費個別明細表4[[#This Row],[列2]]="","",MIN(IF((作業日報兼直接人件費個別明細表4[[#This Row],[列4]]-作業日報兼直接人件費個別明細表4[[#This Row],[列2]]-作業日報兼直接人件費個別明細表4[[#This Row],[列5]])&gt;0,FLOOR((作業日報兼直接人件費個別明細表4[[#This Row],[列4]]-作業日報兼直接人件費個別明細表4[[#This Row],[列2]]-作業日報兼直接人件費個別明細表4[[#This Row],[列5]]),"0:30"),""),"8:00"))</f>
        <v/>
      </c>
      <c r="H28" s="22"/>
    </row>
    <row r="29" spans="1:9" ht="24" customHeight="1" x14ac:dyDescent="0.15">
      <c r="A29" s="60"/>
      <c r="B29" s="60" t="str">
        <f>IF(作業日報兼直接人件費個別明細表4[[#This Row],[列1]]="", "", TEXT(作業日報兼直接人件費個別明細表4[[#This Row],[列1]],"aaaa"))</f>
        <v/>
      </c>
      <c r="C29" s="9"/>
      <c r="D29" s="10" t="s">
        <v>0</v>
      </c>
      <c r="E29" s="9"/>
      <c r="F29" s="11"/>
      <c r="G29" s="12" t="str">
        <f>IF(作業日報兼直接人件費個別明細表4[[#This Row],[列2]]="","",MIN(IF((作業日報兼直接人件費個別明細表4[[#This Row],[列4]]-作業日報兼直接人件費個別明細表4[[#This Row],[列2]]-作業日報兼直接人件費個別明細表4[[#This Row],[列5]])&gt;0,FLOOR((作業日報兼直接人件費個別明細表4[[#This Row],[列4]]-作業日報兼直接人件費個別明細表4[[#This Row],[列2]]-作業日報兼直接人件費個別明細表4[[#This Row],[列5]]),"0:30"),""),"8:00"))</f>
        <v/>
      </c>
      <c r="H29" s="22"/>
    </row>
    <row r="30" spans="1:9" ht="24" customHeight="1" x14ac:dyDescent="0.15">
      <c r="A30" s="60"/>
      <c r="B30" s="60" t="str">
        <f>IF(作業日報兼直接人件費個別明細表4[[#This Row],[列1]]="", "", TEXT(作業日報兼直接人件費個別明細表4[[#This Row],[列1]],"aaaa"))</f>
        <v/>
      </c>
      <c r="C30" s="9"/>
      <c r="D30" s="10" t="s">
        <v>0</v>
      </c>
      <c r="E30" s="9"/>
      <c r="F30" s="11"/>
      <c r="G30" s="12" t="str">
        <f>IF(作業日報兼直接人件費個別明細表4[[#This Row],[列2]]="","",MIN(IF((作業日報兼直接人件費個別明細表4[[#This Row],[列4]]-作業日報兼直接人件費個別明細表4[[#This Row],[列2]]-作業日報兼直接人件費個別明細表4[[#This Row],[列5]])&gt;0,FLOOR((作業日報兼直接人件費個別明細表4[[#This Row],[列4]]-作業日報兼直接人件費個別明細表4[[#This Row],[列2]]-作業日報兼直接人件費個別明細表4[[#This Row],[列5]]),"0:30"),""),"8:00"))</f>
        <v/>
      </c>
      <c r="H30" s="22"/>
    </row>
    <row r="31" spans="1:9" ht="24" customHeight="1" x14ac:dyDescent="0.15">
      <c r="A31" s="14" t="s">
        <v>8</v>
      </c>
      <c r="B31" s="14"/>
      <c r="C31" s="15"/>
      <c r="D31" s="16"/>
      <c r="E31" s="17"/>
      <c r="F31" s="18"/>
      <c r="G31" s="59">
        <f>SUBTOTAL(109,作業日報兼直接人件費個別明細表4[列6])</f>
        <v>0</v>
      </c>
      <c r="H31" s="13"/>
      <c r="I31" s="24"/>
    </row>
  </sheetData>
  <sheetProtection formatCells="0" selectLockedCells="1"/>
  <mergeCells count="7">
    <mergeCell ref="A6:H6"/>
    <mergeCell ref="C7:E7"/>
    <mergeCell ref="A1:H1"/>
    <mergeCell ref="A2:H2"/>
    <mergeCell ref="B3:H3"/>
    <mergeCell ref="B4:H4"/>
    <mergeCell ref="B5:H5"/>
  </mergeCells>
  <phoneticPr fontId="2"/>
  <dataValidations count="2">
    <dataValidation imeMode="hiragana" allowBlank="1" showInputMessage="1" showErrorMessage="1" sqref="H8:H30" xr:uid="{00000000-0002-0000-0600-000000000000}"/>
    <dataValidation imeMode="halfAlpha" allowBlank="1" showInputMessage="1" showErrorMessage="1" sqref="E8:G30 A8:C30" xr:uid="{00000000-0002-0000-0600-000001000000}"/>
  </dataValidations>
  <printOptions horizontalCentered="1"/>
  <pageMargins left="0.70866141732283472" right="0.70866141732283472" top="0.74803149606299213" bottom="0.74803149606299213" header="0.31496062992125984" footer="0.31496062992125984"/>
  <pageSetup paperSize="9" orientation="portrait" r:id="rId1"/>
  <headerFooter alignWithMargins="0"/>
  <drawing r:id="rId2"/>
  <legacyDrawing r:id="rId3"/>
  <tableParts count="1">
    <tablePart r:id="rId4"/>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CFF"/>
  </sheetPr>
  <dimension ref="A1:I31"/>
  <sheetViews>
    <sheetView zoomScaleNormal="100" workbookViewId="0">
      <selection sqref="A1:H1"/>
    </sheetView>
  </sheetViews>
  <sheetFormatPr defaultColWidth="11.375" defaultRowHeight="20.100000000000001" customHeight="1" x14ac:dyDescent="0.15"/>
  <cols>
    <col min="1" max="1" width="11.125" style="4" customWidth="1"/>
    <col min="2" max="2" width="5.625" style="4" bestFit="1" customWidth="1"/>
    <col min="3" max="3" width="8.375" style="6" customWidth="1"/>
    <col min="4" max="4" width="2.75" style="7" customWidth="1"/>
    <col min="5" max="5" width="8.375" style="6" customWidth="1"/>
    <col min="6" max="7" width="11.375" style="4" customWidth="1"/>
    <col min="8" max="8" width="33.375" style="8" customWidth="1"/>
    <col min="9" max="16384" width="11.375" style="4"/>
  </cols>
  <sheetData>
    <row r="1" spans="1:8" ht="18" customHeight="1" x14ac:dyDescent="0.15">
      <c r="A1" s="87" t="s">
        <v>33</v>
      </c>
      <c r="B1" s="87"/>
      <c r="C1" s="87"/>
      <c r="D1" s="87"/>
      <c r="E1" s="87"/>
      <c r="F1" s="87"/>
      <c r="G1" s="87"/>
      <c r="H1" s="87"/>
    </row>
    <row r="2" spans="1:8" ht="24" customHeight="1" x14ac:dyDescent="0.15">
      <c r="A2" s="88" t="s">
        <v>25</v>
      </c>
      <c r="B2" s="89"/>
      <c r="C2" s="89"/>
      <c r="D2" s="89"/>
      <c r="E2" s="89"/>
      <c r="F2" s="89"/>
      <c r="G2" s="89"/>
      <c r="H2" s="89"/>
    </row>
    <row r="3" spans="1:8" ht="24" customHeight="1" x14ac:dyDescent="0.15">
      <c r="A3" s="23" t="s">
        <v>10</v>
      </c>
      <c r="B3" s="92" t="str">
        <f ca="1">MID(CELL("filename",$A$3),FIND("]",CELL("filename",$A$3))+1,31)</f>
        <v>R8年8月</v>
      </c>
      <c r="C3" s="93"/>
      <c r="D3" s="93"/>
      <c r="E3" s="93"/>
      <c r="F3" s="93"/>
      <c r="G3" s="93"/>
      <c r="H3" s="94"/>
    </row>
    <row r="4" spans="1:8" ht="24" customHeight="1" x14ac:dyDescent="0.15">
      <c r="A4" s="23" t="s">
        <v>13</v>
      </c>
      <c r="B4" s="95" t="str">
        <f>IF(算定表!B4="","",算定表!B4)</f>
        <v/>
      </c>
      <c r="C4" s="96"/>
      <c r="D4" s="96"/>
      <c r="E4" s="96"/>
      <c r="F4" s="96"/>
      <c r="G4" s="96"/>
      <c r="H4" s="97"/>
    </row>
    <row r="5" spans="1:8" ht="24" customHeight="1" x14ac:dyDescent="0.15">
      <c r="A5" s="23" t="s">
        <v>12</v>
      </c>
      <c r="B5" s="95" t="str">
        <f>IF(算定表!B5="","",算定表!B5)</f>
        <v/>
      </c>
      <c r="C5" s="96"/>
      <c r="D5" s="96"/>
      <c r="E5" s="96"/>
      <c r="F5" s="96"/>
      <c r="G5" s="96"/>
      <c r="H5" s="97"/>
    </row>
    <row r="6" spans="1:8" ht="18" customHeight="1" x14ac:dyDescent="0.15">
      <c r="A6" s="90" t="s">
        <v>27</v>
      </c>
      <c r="B6" s="91"/>
      <c r="C6" s="91"/>
      <c r="D6" s="91"/>
      <c r="E6" s="91"/>
      <c r="F6" s="91"/>
      <c r="G6" s="91"/>
      <c r="H6" s="91"/>
    </row>
    <row r="7" spans="1:8" s="5" customFormat="1" ht="24" customHeight="1" x14ac:dyDescent="0.15">
      <c r="A7" s="19" t="s">
        <v>11</v>
      </c>
      <c r="B7" s="66" t="s">
        <v>42</v>
      </c>
      <c r="C7" s="100" t="s">
        <v>17</v>
      </c>
      <c r="D7" s="100"/>
      <c r="E7" s="100"/>
      <c r="F7" s="21" t="s">
        <v>14</v>
      </c>
      <c r="G7" s="19" t="s">
        <v>16</v>
      </c>
      <c r="H7" s="56" t="s">
        <v>1</v>
      </c>
    </row>
    <row r="8" spans="1:8" ht="24" customHeight="1" x14ac:dyDescent="0.15">
      <c r="A8" s="60"/>
      <c r="B8" s="60" t="str">
        <f>IF(作業日報兼直接人件費個別明細表5[[#This Row],[列1]]="", "", TEXT(作業日報兼直接人件費個別明細表5[[#This Row],[列1]],"aaaa"))</f>
        <v/>
      </c>
      <c r="C8" s="9"/>
      <c r="D8" s="10" t="s">
        <v>0</v>
      </c>
      <c r="E8" s="9"/>
      <c r="F8" s="11"/>
      <c r="G8" s="12" t="str">
        <f>IF(作業日報兼直接人件費個別明細表5[[#This Row],[列2]]="","",MIN(IF((作業日報兼直接人件費個別明細表5[[#This Row],[列4]]-作業日報兼直接人件費個別明細表5[[#This Row],[列2]]-作業日報兼直接人件費個別明細表5[[#This Row],[列5]])&gt;0,FLOOR((作業日報兼直接人件費個別明細表5[[#This Row],[列4]]-作業日報兼直接人件費個別明細表5[[#This Row],[列2]]-作業日報兼直接人件費個別明細表5[[#This Row],[列5]]),"0:30"),""),"8:00"))</f>
        <v/>
      </c>
      <c r="H8" s="22"/>
    </row>
    <row r="9" spans="1:8" ht="24" customHeight="1" x14ac:dyDescent="0.15">
      <c r="A9" s="60"/>
      <c r="B9" s="60" t="str">
        <f>IF(作業日報兼直接人件費個別明細表5[[#This Row],[列1]]="", "", TEXT(作業日報兼直接人件費個別明細表5[[#This Row],[列1]],"aaaa"))</f>
        <v/>
      </c>
      <c r="C9" s="9"/>
      <c r="D9" s="10" t="s">
        <v>0</v>
      </c>
      <c r="E9" s="9"/>
      <c r="F9" s="11"/>
      <c r="G9" s="12" t="str">
        <f>IF(作業日報兼直接人件費個別明細表5[[#This Row],[列2]]="","",MIN(IF((作業日報兼直接人件費個別明細表5[[#This Row],[列4]]-作業日報兼直接人件費個別明細表5[[#This Row],[列2]]-作業日報兼直接人件費個別明細表5[[#This Row],[列5]])&gt;0,FLOOR((作業日報兼直接人件費個別明細表5[[#This Row],[列4]]-作業日報兼直接人件費個別明細表5[[#This Row],[列2]]-作業日報兼直接人件費個別明細表5[[#This Row],[列5]]),"0:30"),""),"8:00"))</f>
        <v/>
      </c>
      <c r="H9" s="22"/>
    </row>
    <row r="10" spans="1:8" ht="24" customHeight="1" x14ac:dyDescent="0.15">
      <c r="A10" s="60"/>
      <c r="B10" s="60" t="str">
        <f>IF(作業日報兼直接人件費個別明細表5[[#This Row],[列1]]="", "", TEXT(作業日報兼直接人件費個別明細表5[[#This Row],[列1]],"aaaa"))</f>
        <v/>
      </c>
      <c r="C10" s="9"/>
      <c r="D10" s="10" t="s">
        <v>0</v>
      </c>
      <c r="E10" s="9"/>
      <c r="F10" s="11"/>
      <c r="G10" s="12" t="str">
        <f>IF(作業日報兼直接人件費個別明細表5[[#This Row],[列2]]="","",MIN(IF((作業日報兼直接人件費個別明細表5[[#This Row],[列4]]-作業日報兼直接人件費個別明細表5[[#This Row],[列2]]-作業日報兼直接人件費個別明細表5[[#This Row],[列5]])&gt;0,FLOOR((作業日報兼直接人件費個別明細表5[[#This Row],[列4]]-作業日報兼直接人件費個別明細表5[[#This Row],[列2]]-作業日報兼直接人件費個別明細表5[[#This Row],[列5]]),"0:30"),""),"8:00"))</f>
        <v/>
      </c>
      <c r="H10" s="22"/>
    </row>
    <row r="11" spans="1:8" ht="24" customHeight="1" x14ac:dyDescent="0.15">
      <c r="A11" s="60"/>
      <c r="B11" s="60" t="str">
        <f>IF(作業日報兼直接人件費個別明細表5[[#This Row],[列1]]="", "", TEXT(作業日報兼直接人件費個別明細表5[[#This Row],[列1]],"aaaa"))</f>
        <v/>
      </c>
      <c r="C11" s="9"/>
      <c r="D11" s="10" t="s">
        <v>0</v>
      </c>
      <c r="E11" s="9"/>
      <c r="F11" s="11"/>
      <c r="G11" s="12" t="str">
        <f>IF(作業日報兼直接人件費個別明細表5[[#This Row],[列2]]="","",MIN(IF((作業日報兼直接人件費個別明細表5[[#This Row],[列4]]-作業日報兼直接人件費個別明細表5[[#This Row],[列2]]-作業日報兼直接人件費個別明細表5[[#This Row],[列5]])&gt;0,FLOOR((作業日報兼直接人件費個別明細表5[[#This Row],[列4]]-作業日報兼直接人件費個別明細表5[[#This Row],[列2]]-作業日報兼直接人件費個別明細表5[[#This Row],[列5]]),"0:30"),""),"8:00"))</f>
        <v/>
      </c>
      <c r="H11" s="22"/>
    </row>
    <row r="12" spans="1:8" ht="24" customHeight="1" x14ac:dyDescent="0.15">
      <c r="A12" s="60"/>
      <c r="B12" s="60" t="str">
        <f>IF(作業日報兼直接人件費個別明細表5[[#This Row],[列1]]="", "", TEXT(作業日報兼直接人件費個別明細表5[[#This Row],[列1]],"aaaa"))</f>
        <v/>
      </c>
      <c r="C12" s="9"/>
      <c r="D12" s="10" t="s">
        <v>0</v>
      </c>
      <c r="E12" s="9"/>
      <c r="F12" s="11"/>
      <c r="G12" s="12" t="str">
        <f>IF(作業日報兼直接人件費個別明細表5[[#This Row],[列2]]="","",MIN(IF((作業日報兼直接人件費個別明細表5[[#This Row],[列4]]-作業日報兼直接人件費個別明細表5[[#This Row],[列2]]-作業日報兼直接人件費個別明細表5[[#This Row],[列5]])&gt;0,FLOOR((作業日報兼直接人件費個別明細表5[[#This Row],[列4]]-作業日報兼直接人件費個別明細表5[[#This Row],[列2]]-作業日報兼直接人件費個別明細表5[[#This Row],[列5]]),"0:30"),""),"8:00"))</f>
        <v/>
      </c>
      <c r="H12" s="22"/>
    </row>
    <row r="13" spans="1:8" ht="24" customHeight="1" x14ac:dyDescent="0.15">
      <c r="A13" s="60"/>
      <c r="B13" s="60" t="str">
        <f>IF(作業日報兼直接人件費個別明細表5[[#This Row],[列1]]="", "", TEXT(作業日報兼直接人件費個別明細表5[[#This Row],[列1]],"aaaa"))</f>
        <v/>
      </c>
      <c r="C13" s="9"/>
      <c r="D13" s="10" t="s">
        <v>0</v>
      </c>
      <c r="E13" s="9"/>
      <c r="F13" s="11"/>
      <c r="G13" s="12" t="str">
        <f>IF(作業日報兼直接人件費個別明細表5[[#This Row],[列2]]="","",MIN(IF((作業日報兼直接人件費個別明細表5[[#This Row],[列4]]-作業日報兼直接人件費個別明細表5[[#This Row],[列2]]-作業日報兼直接人件費個別明細表5[[#This Row],[列5]])&gt;0,FLOOR((作業日報兼直接人件費個別明細表5[[#This Row],[列4]]-作業日報兼直接人件費個別明細表5[[#This Row],[列2]]-作業日報兼直接人件費個別明細表5[[#This Row],[列5]]),"0:30"),""),"8:00"))</f>
        <v/>
      </c>
      <c r="H13" s="22"/>
    </row>
    <row r="14" spans="1:8" ht="24" customHeight="1" x14ac:dyDescent="0.15">
      <c r="A14" s="60"/>
      <c r="B14" s="60" t="str">
        <f>IF(作業日報兼直接人件費個別明細表5[[#This Row],[列1]]="", "", TEXT(作業日報兼直接人件費個別明細表5[[#This Row],[列1]],"aaaa"))</f>
        <v/>
      </c>
      <c r="C14" s="9"/>
      <c r="D14" s="10" t="s">
        <v>0</v>
      </c>
      <c r="E14" s="9"/>
      <c r="F14" s="11"/>
      <c r="G14" s="12" t="str">
        <f>IF(作業日報兼直接人件費個別明細表5[[#This Row],[列2]]="","",MIN(IF((作業日報兼直接人件費個別明細表5[[#This Row],[列4]]-作業日報兼直接人件費個別明細表5[[#This Row],[列2]]-作業日報兼直接人件費個別明細表5[[#This Row],[列5]])&gt;0,FLOOR((作業日報兼直接人件費個別明細表5[[#This Row],[列4]]-作業日報兼直接人件費個別明細表5[[#This Row],[列2]]-作業日報兼直接人件費個別明細表5[[#This Row],[列5]]),"0:30"),""),"8:00"))</f>
        <v/>
      </c>
      <c r="H14" s="22"/>
    </row>
    <row r="15" spans="1:8" ht="24" customHeight="1" x14ac:dyDescent="0.15">
      <c r="A15" s="60"/>
      <c r="B15" s="60" t="str">
        <f>IF(作業日報兼直接人件費個別明細表5[[#This Row],[列1]]="", "", TEXT(作業日報兼直接人件費個別明細表5[[#This Row],[列1]],"aaaa"))</f>
        <v/>
      </c>
      <c r="C15" s="9"/>
      <c r="D15" s="10" t="s">
        <v>0</v>
      </c>
      <c r="E15" s="9"/>
      <c r="F15" s="11"/>
      <c r="G15" s="12" t="str">
        <f>IF(作業日報兼直接人件費個別明細表5[[#This Row],[列2]]="","",MIN(IF((作業日報兼直接人件費個別明細表5[[#This Row],[列4]]-作業日報兼直接人件費個別明細表5[[#This Row],[列2]]-作業日報兼直接人件費個別明細表5[[#This Row],[列5]])&gt;0,FLOOR((作業日報兼直接人件費個別明細表5[[#This Row],[列4]]-作業日報兼直接人件費個別明細表5[[#This Row],[列2]]-作業日報兼直接人件費個別明細表5[[#This Row],[列5]]),"0:30"),""),"8:00"))</f>
        <v/>
      </c>
      <c r="H15" s="22"/>
    </row>
    <row r="16" spans="1:8" ht="24" customHeight="1" x14ac:dyDescent="0.15">
      <c r="A16" s="60"/>
      <c r="B16" s="60" t="str">
        <f>IF(作業日報兼直接人件費個別明細表5[[#This Row],[列1]]="", "", TEXT(作業日報兼直接人件費個別明細表5[[#This Row],[列1]],"aaaa"))</f>
        <v/>
      </c>
      <c r="C16" s="9"/>
      <c r="D16" s="10" t="s">
        <v>0</v>
      </c>
      <c r="E16" s="9"/>
      <c r="F16" s="11"/>
      <c r="G16" s="12" t="str">
        <f>IF(作業日報兼直接人件費個別明細表5[[#This Row],[列2]]="","",MIN(IF((作業日報兼直接人件費個別明細表5[[#This Row],[列4]]-作業日報兼直接人件費個別明細表5[[#This Row],[列2]]-作業日報兼直接人件費個別明細表5[[#This Row],[列5]])&gt;0,FLOOR((作業日報兼直接人件費個別明細表5[[#This Row],[列4]]-作業日報兼直接人件費個別明細表5[[#This Row],[列2]]-作業日報兼直接人件費個別明細表5[[#This Row],[列5]]),"0:30"),""),"8:00"))</f>
        <v/>
      </c>
      <c r="H16" s="22"/>
    </row>
    <row r="17" spans="1:9" ht="24" customHeight="1" x14ac:dyDescent="0.15">
      <c r="A17" s="60"/>
      <c r="B17" s="60" t="str">
        <f>IF(作業日報兼直接人件費個別明細表5[[#This Row],[列1]]="", "", TEXT(作業日報兼直接人件費個別明細表5[[#This Row],[列1]],"aaaa"))</f>
        <v/>
      </c>
      <c r="C17" s="9"/>
      <c r="D17" s="10" t="s">
        <v>0</v>
      </c>
      <c r="E17" s="9"/>
      <c r="F17" s="11"/>
      <c r="G17" s="12" t="str">
        <f>IF(作業日報兼直接人件費個別明細表5[[#This Row],[列2]]="","",MIN(IF((作業日報兼直接人件費個別明細表5[[#This Row],[列4]]-作業日報兼直接人件費個別明細表5[[#This Row],[列2]]-作業日報兼直接人件費個別明細表5[[#This Row],[列5]])&gt;0,FLOOR((作業日報兼直接人件費個別明細表5[[#This Row],[列4]]-作業日報兼直接人件費個別明細表5[[#This Row],[列2]]-作業日報兼直接人件費個別明細表5[[#This Row],[列5]]),"0:30"),""),"8:00"))</f>
        <v/>
      </c>
      <c r="H17" s="22"/>
    </row>
    <row r="18" spans="1:9" ht="24" customHeight="1" x14ac:dyDescent="0.15">
      <c r="A18" s="60"/>
      <c r="B18" s="60" t="str">
        <f>IF(作業日報兼直接人件費個別明細表5[[#This Row],[列1]]="", "", TEXT(作業日報兼直接人件費個別明細表5[[#This Row],[列1]],"aaaa"))</f>
        <v/>
      </c>
      <c r="C18" s="9"/>
      <c r="D18" s="10" t="s">
        <v>0</v>
      </c>
      <c r="E18" s="9"/>
      <c r="F18" s="11"/>
      <c r="G18" s="12" t="str">
        <f>IF(作業日報兼直接人件費個別明細表5[[#This Row],[列2]]="","",MIN(IF((作業日報兼直接人件費個別明細表5[[#This Row],[列4]]-作業日報兼直接人件費個別明細表5[[#This Row],[列2]]-作業日報兼直接人件費個別明細表5[[#This Row],[列5]])&gt;0,FLOOR((作業日報兼直接人件費個別明細表5[[#This Row],[列4]]-作業日報兼直接人件費個別明細表5[[#This Row],[列2]]-作業日報兼直接人件費個別明細表5[[#This Row],[列5]]),"0:30"),""),"8:00"))</f>
        <v/>
      </c>
      <c r="H18" s="22"/>
    </row>
    <row r="19" spans="1:9" ht="24" customHeight="1" x14ac:dyDescent="0.15">
      <c r="A19" s="60"/>
      <c r="B19" s="60" t="str">
        <f>IF(作業日報兼直接人件費個別明細表5[[#This Row],[列1]]="", "", TEXT(作業日報兼直接人件費個別明細表5[[#This Row],[列1]],"aaaa"))</f>
        <v/>
      </c>
      <c r="C19" s="9"/>
      <c r="D19" s="10" t="s">
        <v>0</v>
      </c>
      <c r="E19" s="9"/>
      <c r="F19" s="11"/>
      <c r="G19" s="12" t="str">
        <f>IF(作業日報兼直接人件費個別明細表5[[#This Row],[列2]]="","",MIN(IF((作業日報兼直接人件費個別明細表5[[#This Row],[列4]]-作業日報兼直接人件費個別明細表5[[#This Row],[列2]]-作業日報兼直接人件費個別明細表5[[#This Row],[列5]])&gt;0,FLOOR((作業日報兼直接人件費個別明細表5[[#This Row],[列4]]-作業日報兼直接人件費個別明細表5[[#This Row],[列2]]-作業日報兼直接人件費個別明細表5[[#This Row],[列5]]),"0:30"),""),"8:00"))</f>
        <v/>
      </c>
      <c r="H19" s="22"/>
    </row>
    <row r="20" spans="1:9" ht="24" customHeight="1" x14ac:dyDescent="0.15">
      <c r="A20" s="60"/>
      <c r="B20" s="60" t="str">
        <f>IF(作業日報兼直接人件費個別明細表5[[#This Row],[列1]]="", "", TEXT(作業日報兼直接人件費個別明細表5[[#This Row],[列1]],"aaaa"))</f>
        <v/>
      </c>
      <c r="C20" s="9"/>
      <c r="D20" s="10" t="s">
        <v>0</v>
      </c>
      <c r="E20" s="9"/>
      <c r="F20" s="11"/>
      <c r="G20" s="12" t="str">
        <f>IF(作業日報兼直接人件費個別明細表5[[#This Row],[列2]]="","",MIN(IF((作業日報兼直接人件費個別明細表5[[#This Row],[列4]]-作業日報兼直接人件費個別明細表5[[#This Row],[列2]]-作業日報兼直接人件費個別明細表5[[#This Row],[列5]])&gt;0,FLOOR((作業日報兼直接人件費個別明細表5[[#This Row],[列4]]-作業日報兼直接人件費個別明細表5[[#This Row],[列2]]-作業日報兼直接人件費個別明細表5[[#This Row],[列5]]),"0:30"),""),"8:00"))</f>
        <v/>
      </c>
      <c r="H20" s="22"/>
    </row>
    <row r="21" spans="1:9" ht="24" customHeight="1" x14ac:dyDescent="0.15">
      <c r="A21" s="60"/>
      <c r="B21" s="60" t="str">
        <f>IF(作業日報兼直接人件費個別明細表5[[#This Row],[列1]]="", "", TEXT(作業日報兼直接人件費個別明細表5[[#This Row],[列1]],"aaaa"))</f>
        <v/>
      </c>
      <c r="C21" s="9"/>
      <c r="D21" s="10" t="s">
        <v>0</v>
      </c>
      <c r="E21" s="9"/>
      <c r="F21" s="11"/>
      <c r="G21" s="12" t="str">
        <f>IF(作業日報兼直接人件費個別明細表5[[#This Row],[列2]]="","",MIN(IF((作業日報兼直接人件費個別明細表5[[#This Row],[列4]]-作業日報兼直接人件費個別明細表5[[#This Row],[列2]]-作業日報兼直接人件費個別明細表5[[#This Row],[列5]])&gt;0,FLOOR((作業日報兼直接人件費個別明細表5[[#This Row],[列4]]-作業日報兼直接人件費個別明細表5[[#This Row],[列2]]-作業日報兼直接人件費個別明細表5[[#This Row],[列5]]),"0:30"),""),"8:00"))</f>
        <v/>
      </c>
      <c r="H21" s="22"/>
    </row>
    <row r="22" spans="1:9" ht="24" customHeight="1" x14ac:dyDescent="0.15">
      <c r="A22" s="60"/>
      <c r="B22" s="60" t="str">
        <f>IF(作業日報兼直接人件費個別明細表5[[#This Row],[列1]]="", "", TEXT(作業日報兼直接人件費個別明細表5[[#This Row],[列1]],"aaaa"))</f>
        <v/>
      </c>
      <c r="C22" s="9"/>
      <c r="D22" s="10" t="s">
        <v>0</v>
      </c>
      <c r="E22" s="9"/>
      <c r="F22" s="11"/>
      <c r="G22" s="12" t="str">
        <f>IF(作業日報兼直接人件費個別明細表5[[#This Row],[列2]]="","",MIN(IF((作業日報兼直接人件費個別明細表5[[#This Row],[列4]]-作業日報兼直接人件費個別明細表5[[#This Row],[列2]]-作業日報兼直接人件費個別明細表5[[#This Row],[列5]])&gt;0,FLOOR((作業日報兼直接人件費個別明細表5[[#This Row],[列4]]-作業日報兼直接人件費個別明細表5[[#This Row],[列2]]-作業日報兼直接人件費個別明細表5[[#This Row],[列5]]),"0:30"),""),"8:00"))</f>
        <v/>
      </c>
      <c r="H22" s="22"/>
    </row>
    <row r="23" spans="1:9" ht="24" customHeight="1" x14ac:dyDescent="0.15">
      <c r="A23" s="60"/>
      <c r="B23" s="60" t="str">
        <f>IF(作業日報兼直接人件費個別明細表5[[#This Row],[列1]]="", "", TEXT(作業日報兼直接人件費個別明細表5[[#This Row],[列1]],"aaaa"))</f>
        <v/>
      </c>
      <c r="C23" s="9"/>
      <c r="D23" s="10" t="s">
        <v>0</v>
      </c>
      <c r="E23" s="9"/>
      <c r="F23" s="11"/>
      <c r="G23" s="12" t="str">
        <f>IF(作業日報兼直接人件費個別明細表5[[#This Row],[列2]]="","",MIN(IF((作業日報兼直接人件費個別明細表5[[#This Row],[列4]]-作業日報兼直接人件費個別明細表5[[#This Row],[列2]]-作業日報兼直接人件費個別明細表5[[#This Row],[列5]])&gt;0,FLOOR((作業日報兼直接人件費個別明細表5[[#This Row],[列4]]-作業日報兼直接人件費個別明細表5[[#This Row],[列2]]-作業日報兼直接人件費個別明細表5[[#This Row],[列5]]),"0:30"),""),"8:00"))</f>
        <v/>
      </c>
      <c r="H23" s="22"/>
    </row>
    <row r="24" spans="1:9" ht="24" customHeight="1" x14ac:dyDescent="0.15">
      <c r="A24" s="60"/>
      <c r="B24" s="60" t="str">
        <f>IF(作業日報兼直接人件費個別明細表5[[#This Row],[列1]]="", "", TEXT(作業日報兼直接人件費個別明細表5[[#This Row],[列1]],"aaaa"))</f>
        <v/>
      </c>
      <c r="C24" s="9"/>
      <c r="D24" s="10" t="s">
        <v>0</v>
      </c>
      <c r="E24" s="9"/>
      <c r="F24" s="11"/>
      <c r="G24" s="12" t="str">
        <f>IF(作業日報兼直接人件費個別明細表5[[#This Row],[列2]]="","",MIN(IF((作業日報兼直接人件費個別明細表5[[#This Row],[列4]]-作業日報兼直接人件費個別明細表5[[#This Row],[列2]]-作業日報兼直接人件費個別明細表5[[#This Row],[列5]])&gt;0,FLOOR((作業日報兼直接人件費個別明細表5[[#This Row],[列4]]-作業日報兼直接人件費個別明細表5[[#This Row],[列2]]-作業日報兼直接人件費個別明細表5[[#This Row],[列5]]),"0:30"),""),"8:00"))</f>
        <v/>
      </c>
      <c r="H24" s="22"/>
    </row>
    <row r="25" spans="1:9" ht="24" customHeight="1" x14ac:dyDescent="0.15">
      <c r="A25" s="60"/>
      <c r="B25" s="60" t="str">
        <f>IF(作業日報兼直接人件費個別明細表5[[#This Row],[列1]]="", "", TEXT(作業日報兼直接人件費個別明細表5[[#This Row],[列1]],"aaaa"))</f>
        <v/>
      </c>
      <c r="C25" s="9"/>
      <c r="D25" s="10" t="s">
        <v>0</v>
      </c>
      <c r="E25" s="9"/>
      <c r="F25" s="11"/>
      <c r="G25" s="12" t="str">
        <f>IF(作業日報兼直接人件費個別明細表5[[#This Row],[列2]]="","",MIN(IF((作業日報兼直接人件費個別明細表5[[#This Row],[列4]]-作業日報兼直接人件費個別明細表5[[#This Row],[列2]]-作業日報兼直接人件費個別明細表5[[#This Row],[列5]])&gt;0,FLOOR((作業日報兼直接人件費個別明細表5[[#This Row],[列4]]-作業日報兼直接人件費個別明細表5[[#This Row],[列2]]-作業日報兼直接人件費個別明細表5[[#This Row],[列5]]),"0:30"),""),"8:00"))</f>
        <v/>
      </c>
      <c r="H25" s="22"/>
    </row>
    <row r="26" spans="1:9" ht="24" customHeight="1" x14ac:dyDescent="0.15">
      <c r="A26" s="60"/>
      <c r="B26" s="60" t="str">
        <f>IF(作業日報兼直接人件費個別明細表5[[#This Row],[列1]]="", "", TEXT(作業日報兼直接人件費個別明細表5[[#This Row],[列1]],"aaaa"))</f>
        <v/>
      </c>
      <c r="C26" s="9"/>
      <c r="D26" s="10" t="s">
        <v>0</v>
      </c>
      <c r="E26" s="9"/>
      <c r="F26" s="11"/>
      <c r="G26" s="12" t="str">
        <f>IF(作業日報兼直接人件費個別明細表5[[#This Row],[列2]]="","",MIN(IF((作業日報兼直接人件費個別明細表5[[#This Row],[列4]]-作業日報兼直接人件費個別明細表5[[#This Row],[列2]]-作業日報兼直接人件費個別明細表5[[#This Row],[列5]])&gt;0,FLOOR((作業日報兼直接人件費個別明細表5[[#This Row],[列4]]-作業日報兼直接人件費個別明細表5[[#This Row],[列2]]-作業日報兼直接人件費個別明細表5[[#This Row],[列5]]),"0:30"),""),"8:00"))</f>
        <v/>
      </c>
      <c r="H26" s="22"/>
    </row>
    <row r="27" spans="1:9" ht="24" customHeight="1" x14ac:dyDescent="0.15">
      <c r="A27" s="60"/>
      <c r="B27" s="60" t="str">
        <f>IF(作業日報兼直接人件費個別明細表5[[#This Row],[列1]]="", "", TEXT(作業日報兼直接人件費個別明細表5[[#This Row],[列1]],"aaaa"))</f>
        <v/>
      </c>
      <c r="C27" s="9"/>
      <c r="D27" s="10" t="s">
        <v>0</v>
      </c>
      <c r="E27" s="9"/>
      <c r="F27" s="11"/>
      <c r="G27" s="12" t="str">
        <f>IF(作業日報兼直接人件費個別明細表5[[#This Row],[列2]]="","",MIN(IF((作業日報兼直接人件費個別明細表5[[#This Row],[列4]]-作業日報兼直接人件費個別明細表5[[#This Row],[列2]]-作業日報兼直接人件費個別明細表5[[#This Row],[列5]])&gt;0,FLOOR((作業日報兼直接人件費個別明細表5[[#This Row],[列4]]-作業日報兼直接人件費個別明細表5[[#This Row],[列2]]-作業日報兼直接人件費個別明細表5[[#This Row],[列5]]),"0:30"),""),"8:00"))</f>
        <v/>
      </c>
      <c r="H27" s="22"/>
    </row>
    <row r="28" spans="1:9" ht="24" customHeight="1" x14ac:dyDescent="0.15">
      <c r="A28" s="60"/>
      <c r="B28" s="60" t="str">
        <f>IF(作業日報兼直接人件費個別明細表5[[#This Row],[列1]]="", "", TEXT(作業日報兼直接人件費個別明細表5[[#This Row],[列1]],"aaaa"))</f>
        <v/>
      </c>
      <c r="C28" s="9"/>
      <c r="D28" s="10" t="s">
        <v>0</v>
      </c>
      <c r="E28" s="9"/>
      <c r="F28" s="11"/>
      <c r="G28" s="12" t="str">
        <f>IF(作業日報兼直接人件費個別明細表5[[#This Row],[列2]]="","",MIN(IF((作業日報兼直接人件費個別明細表5[[#This Row],[列4]]-作業日報兼直接人件費個別明細表5[[#This Row],[列2]]-作業日報兼直接人件費個別明細表5[[#This Row],[列5]])&gt;0,FLOOR((作業日報兼直接人件費個別明細表5[[#This Row],[列4]]-作業日報兼直接人件費個別明細表5[[#This Row],[列2]]-作業日報兼直接人件費個別明細表5[[#This Row],[列5]]),"0:30"),""),"8:00"))</f>
        <v/>
      </c>
      <c r="H28" s="22"/>
    </row>
    <row r="29" spans="1:9" ht="24" customHeight="1" x14ac:dyDescent="0.15">
      <c r="A29" s="60"/>
      <c r="B29" s="60" t="str">
        <f>IF(作業日報兼直接人件費個別明細表5[[#This Row],[列1]]="", "", TEXT(作業日報兼直接人件費個別明細表5[[#This Row],[列1]],"aaaa"))</f>
        <v/>
      </c>
      <c r="C29" s="9"/>
      <c r="D29" s="10" t="s">
        <v>0</v>
      </c>
      <c r="E29" s="9"/>
      <c r="F29" s="11"/>
      <c r="G29" s="12" t="str">
        <f>IF(作業日報兼直接人件費個別明細表5[[#This Row],[列2]]="","",MIN(IF((作業日報兼直接人件費個別明細表5[[#This Row],[列4]]-作業日報兼直接人件費個別明細表5[[#This Row],[列2]]-作業日報兼直接人件費個別明細表5[[#This Row],[列5]])&gt;0,FLOOR((作業日報兼直接人件費個別明細表5[[#This Row],[列4]]-作業日報兼直接人件費個別明細表5[[#This Row],[列2]]-作業日報兼直接人件費個別明細表5[[#This Row],[列5]]),"0:30"),""),"8:00"))</f>
        <v/>
      </c>
      <c r="H29" s="22"/>
    </row>
    <row r="30" spans="1:9" ht="24" customHeight="1" x14ac:dyDescent="0.15">
      <c r="A30" s="60"/>
      <c r="B30" s="60" t="str">
        <f>IF(作業日報兼直接人件費個別明細表5[[#This Row],[列1]]="", "", TEXT(作業日報兼直接人件費個別明細表5[[#This Row],[列1]],"aaaa"))</f>
        <v/>
      </c>
      <c r="C30" s="9"/>
      <c r="D30" s="10" t="s">
        <v>0</v>
      </c>
      <c r="E30" s="9"/>
      <c r="F30" s="11"/>
      <c r="G30" s="12" t="str">
        <f>IF(作業日報兼直接人件費個別明細表5[[#This Row],[列2]]="","",MIN(IF((作業日報兼直接人件費個別明細表5[[#This Row],[列4]]-作業日報兼直接人件費個別明細表5[[#This Row],[列2]]-作業日報兼直接人件費個別明細表5[[#This Row],[列5]])&gt;0,FLOOR((作業日報兼直接人件費個別明細表5[[#This Row],[列4]]-作業日報兼直接人件費個別明細表5[[#This Row],[列2]]-作業日報兼直接人件費個別明細表5[[#This Row],[列5]]),"0:30"),""),"8:00"))</f>
        <v/>
      </c>
      <c r="H30" s="22"/>
    </row>
    <row r="31" spans="1:9" ht="24" customHeight="1" x14ac:dyDescent="0.15">
      <c r="A31" s="14" t="s">
        <v>8</v>
      </c>
      <c r="B31" s="14"/>
      <c r="C31" s="15"/>
      <c r="D31" s="16"/>
      <c r="E31" s="17"/>
      <c r="F31" s="18"/>
      <c r="G31" s="59">
        <f>SUBTOTAL(109,作業日報兼直接人件費個別明細表5[列6])</f>
        <v>0</v>
      </c>
      <c r="H31" s="13"/>
      <c r="I31" s="24"/>
    </row>
  </sheetData>
  <sheetProtection formatCells="0" selectLockedCells="1"/>
  <mergeCells count="7">
    <mergeCell ref="A6:H6"/>
    <mergeCell ref="C7:E7"/>
    <mergeCell ref="A1:H1"/>
    <mergeCell ref="A2:H2"/>
    <mergeCell ref="B3:H3"/>
    <mergeCell ref="B4:H4"/>
    <mergeCell ref="B5:H5"/>
  </mergeCells>
  <phoneticPr fontId="2"/>
  <dataValidations count="2">
    <dataValidation imeMode="halfAlpha" allowBlank="1" showInputMessage="1" showErrorMessage="1" sqref="E8:G30 A8:C30" xr:uid="{00000000-0002-0000-0700-000000000000}"/>
    <dataValidation imeMode="hiragana" allowBlank="1" showInputMessage="1" showErrorMessage="1" sqref="H8:H30" xr:uid="{00000000-0002-0000-0700-000001000000}"/>
  </dataValidations>
  <printOptions horizontalCentered="1"/>
  <pageMargins left="0.70866141732283472" right="0.70866141732283472" top="0.74803149606299213" bottom="0.74803149606299213" header="0.31496062992125984" footer="0.31496062992125984"/>
  <pageSetup paperSize="9" orientation="portrait" r:id="rId1"/>
  <headerFooter alignWithMargins="0"/>
  <drawing r:id="rId2"/>
  <legacyDrawing r:id="rId3"/>
  <tableParts count="1">
    <tablePart r:id="rId4"/>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CFF"/>
  </sheetPr>
  <dimension ref="A1:I31"/>
  <sheetViews>
    <sheetView zoomScaleNormal="100" workbookViewId="0">
      <selection sqref="A1:H1"/>
    </sheetView>
  </sheetViews>
  <sheetFormatPr defaultColWidth="11.375" defaultRowHeight="20.100000000000001" customHeight="1" x14ac:dyDescent="0.15"/>
  <cols>
    <col min="1" max="1" width="11.125" style="4" customWidth="1"/>
    <col min="2" max="2" width="5.625" style="4" bestFit="1" customWidth="1"/>
    <col min="3" max="3" width="8.375" style="6" customWidth="1"/>
    <col min="4" max="4" width="2.75" style="7" customWidth="1"/>
    <col min="5" max="5" width="8.375" style="6" customWidth="1"/>
    <col min="6" max="7" width="11.375" style="4" customWidth="1"/>
    <col min="8" max="8" width="33.375" style="8" customWidth="1"/>
    <col min="9" max="16384" width="11.375" style="4"/>
  </cols>
  <sheetData>
    <row r="1" spans="1:8" ht="18" customHeight="1" x14ac:dyDescent="0.15">
      <c r="A1" s="87" t="s">
        <v>33</v>
      </c>
      <c r="B1" s="87"/>
      <c r="C1" s="87"/>
      <c r="D1" s="87"/>
      <c r="E1" s="87"/>
      <c r="F1" s="87"/>
      <c r="G1" s="87"/>
      <c r="H1" s="87"/>
    </row>
    <row r="2" spans="1:8" ht="24" customHeight="1" x14ac:dyDescent="0.15">
      <c r="A2" s="88" t="s">
        <v>25</v>
      </c>
      <c r="B2" s="89"/>
      <c r="C2" s="89"/>
      <c r="D2" s="89"/>
      <c r="E2" s="89"/>
      <c r="F2" s="89"/>
      <c r="G2" s="89"/>
      <c r="H2" s="89"/>
    </row>
    <row r="3" spans="1:8" ht="24" customHeight="1" x14ac:dyDescent="0.15">
      <c r="A3" s="23" t="s">
        <v>10</v>
      </c>
      <c r="B3" s="92" t="str">
        <f ca="1">MID(CELL("filename",$A$3),FIND("]",CELL("filename",$A$3))+1,31)</f>
        <v>R8年9月</v>
      </c>
      <c r="C3" s="93"/>
      <c r="D3" s="93"/>
      <c r="E3" s="93"/>
      <c r="F3" s="93"/>
      <c r="G3" s="93"/>
      <c r="H3" s="94"/>
    </row>
    <row r="4" spans="1:8" ht="24" customHeight="1" x14ac:dyDescent="0.15">
      <c r="A4" s="23" t="s">
        <v>13</v>
      </c>
      <c r="B4" s="95" t="str">
        <f>IF(算定表!B4="","",算定表!B4)</f>
        <v/>
      </c>
      <c r="C4" s="96"/>
      <c r="D4" s="96"/>
      <c r="E4" s="96"/>
      <c r="F4" s="96"/>
      <c r="G4" s="96"/>
      <c r="H4" s="97"/>
    </row>
    <row r="5" spans="1:8" ht="24" customHeight="1" x14ac:dyDescent="0.15">
      <c r="A5" s="23" t="s">
        <v>12</v>
      </c>
      <c r="B5" s="95" t="str">
        <f>IF(算定表!B5="","",算定表!B5)</f>
        <v/>
      </c>
      <c r="C5" s="96"/>
      <c r="D5" s="96"/>
      <c r="E5" s="96"/>
      <c r="F5" s="96"/>
      <c r="G5" s="96"/>
      <c r="H5" s="97"/>
    </row>
    <row r="6" spans="1:8" ht="18" customHeight="1" x14ac:dyDescent="0.15">
      <c r="A6" s="90" t="s">
        <v>27</v>
      </c>
      <c r="B6" s="91"/>
      <c r="C6" s="91"/>
      <c r="D6" s="91"/>
      <c r="E6" s="91"/>
      <c r="F6" s="91"/>
      <c r="G6" s="91"/>
      <c r="H6" s="91"/>
    </row>
    <row r="7" spans="1:8" s="5" customFormat="1" ht="24" customHeight="1" x14ac:dyDescent="0.15">
      <c r="A7" s="19" t="s">
        <v>11</v>
      </c>
      <c r="B7" s="66" t="s">
        <v>42</v>
      </c>
      <c r="C7" s="100" t="s">
        <v>17</v>
      </c>
      <c r="D7" s="100"/>
      <c r="E7" s="100"/>
      <c r="F7" s="21" t="s">
        <v>14</v>
      </c>
      <c r="G7" s="19" t="s">
        <v>16</v>
      </c>
      <c r="H7" s="56" t="s">
        <v>1</v>
      </c>
    </row>
    <row r="8" spans="1:8" ht="24" customHeight="1" x14ac:dyDescent="0.15">
      <c r="A8" s="60"/>
      <c r="B8" s="60" t="str">
        <f>IF(作業日報兼直接人件費個別明細表6[[#This Row],[列1]]="", "", TEXT(作業日報兼直接人件費個別明細表6[[#This Row],[列1]],"aaaa"))</f>
        <v/>
      </c>
      <c r="C8" s="9"/>
      <c r="D8" s="10" t="s">
        <v>0</v>
      </c>
      <c r="E8" s="9"/>
      <c r="F8" s="11"/>
      <c r="G8" s="12" t="str">
        <f>IF(作業日報兼直接人件費個別明細表6[[#This Row],[列2]]="","",MIN(IF((作業日報兼直接人件費個別明細表6[[#This Row],[列4]]-作業日報兼直接人件費個別明細表6[[#This Row],[列2]]-作業日報兼直接人件費個別明細表6[[#This Row],[列5]])&gt;0,FLOOR((作業日報兼直接人件費個別明細表6[[#This Row],[列4]]-作業日報兼直接人件費個別明細表6[[#This Row],[列2]]-作業日報兼直接人件費個別明細表6[[#This Row],[列5]]),"0:30"),""),"8:00"))</f>
        <v/>
      </c>
      <c r="H8" s="22"/>
    </row>
    <row r="9" spans="1:8" ht="24" customHeight="1" x14ac:dyDescent="0.15">
      <c r="A9" s="60"/>
      <c r="B9" s="60" t="str">
        <f>IF(作業日報兼直接人件費個別明細表6[[#This Row],[列1]]="", "", TEXT(作業日報兼直接人件費個別明細表6[[#This Row],[列1]],"aaaa"))</f>
        <v/>
      </c>
      <c r="C9" s="9"/>
      <c r="D9" s="10" t="s">
        <v>0</v>
      </c>
      <c r="E9" s="9"/>
      <c r="F9" s="11"/>
      <c r="G9" s="12" t="str">
        <f>IF(作業日報兼直接人件費個別明細表6[[#This Row],[列2]]="","",MIN(IF((作業日報兼直接人件費個別明細表6[[#This Row],[列4]]-作業日報兼直接人件費個別明細表6[[#This Row],[列2]]-作業日報兼直接人件費個別明細表6[[#This Row],[列5]])&gt;0,FLOOR((作業日報兼直接人件費個別明細表6[[#This Row],[列4]]-作業日報兼直接人件費個別明細表6[[#This Row],[列2]]-作業日報兼直接人件費個別明細表6[[#This Row],[列5]]),"0:30"),""),"8:00"))</f>
        <v/>
      </c>
      <c r="H9" s="22"/>
    </row>
    <row r="10" spans="1:8" ht="24" customHeight="1" x14ac:dyDescent="0.15">
      <c r="A10" s="60"/>
      <c r="B10" s="60" t="str">
        <f>IF(作業日報兼直接人件費個別明細表6[[#This Row],[列1]]="", "", TEXT(作業日報兼直接人件費個別明細表6[[#This Row],[列1]],"aaaa"))</f>
        <v/>
      </c>
      <c r="C10" s="9"/>
      <c r="D10" s="10" t="s">
        <v>0</v>
      </c>
      <c r="E10" s="9"/>
      <c r="F10" s="11"/>
      <c r="G10" s="12" t="str">
        <f>IF(作業日報兼直接人件費個別明細表6[[#This Row],[列2]]="","",MIN(IF((作業日報兼直接人件費個別明細表6[[#This Row],[列4]]-作業日報兼直接人件費個別明細表6[[#This Row],[列2]]-作業日報兼直接人件費個別明細表6[[#This Row],[列5]])&gt;0,FLOOR((作業日報兼直接人件費個別明細表6[[#This Row],[列4]]-作業日報兼直接人件費個別明細表6[[#This Row],[列2]]-作業日報兼直接人件費個別明細表6[[#This Row],[列5]]),"0:30"),""),"8:00"))</f>
        <v/>
      </c>
      <c r="H10" s="22"/>
    </row>
    <row r="11" spans="1:8" ht="24" customHeight="1" x14ac:dyDescent="0.15">
      <c r="A11" s="60"/>
      <c r="B11" s="60" t="str">
        <f>IF(作業日報兼直接人件費個別明細表6[[#This Row],[列1]]="", "", TEXT(作業日報兼直接人件費個別明細表6[[#This Row],[列1]],"aaaa"))</f>
        <v/>
      </c>
      <c r="C11" s="9"/>
      <c r="D11" s="10" t="s">
        <v>0</v>
      </c>
      <c r="E11" s="9"/>
      <c r="F11" s="11"/>
      <c r="G11" s="12" t="str">
        <f>IF(作業日報兼直接人件費個別明細表6[[#This Row],[列2]]="","",MIN(IF((作業日報兼直接人件費個別明細表6[[#This Row],[列4]]-作業日報兼直接人件費個別明細表6[[#This Row],[列2]]-作業日報兼直接人件費個別明細表6[[#This Row],[列5]])&gt;0,FLOOR((作業日報兼直接人件費個別明細表6[[#This Row],[列4]]-作業日報兼直接人件費個別明細表6[[#This Row],[列2]]-作業日報兼直接人件費個別明細表6[[#This Row],[列5]]),"0:30"),""),"8:00"))</f>
        <v/>
      </c>
      <c r="H11" s="22"/>
    </row>
    <row r="12" spans="1:8" ht="24" customHeight="1" x14ac:dyDescent="0.15">
      <c r="A12" s="60"/>
      <c r="B12" s="60" t="str">
        <f>IF(作業日報兼直接人件費個別明細表6[[#This Row],[列1]]="", "", TEXT(作業日報兼直接人件費個別明細表6[[#This Row],[列1]],"aaaa"))</f>
        <v/>
      </c>
      <c r="C12" s="9"/>
      <c r="D12" s="10" t="s">
        <v>0</v>
      </c>
      <c r="E12" s="9"/>
      <c r="F12" s="11"/>
      <c r="G12" s="12" t="str">
        <f>IF(作業日報兼直接人件費個別明細表6[[#This Row],[列2]]="","",MIN(IF((作業日報兼直接人件費個別明細表6[[#This Row],[列4]]-作業日報兼直接人件費個別明細表6[[#This Row],[列2]]-作業日報兼直接人件費個別明細表6[[#This Row],[列5]])&gt;0,FLOOR((作業日報兼直接人件費個別明細表6[[#This Row],[列4]]-作業日報兼直接人件費個別明細表6[[#This Row],[列2]]-作業日報兼直接人件費個別明細表6[[#This Row],[列5]]),"0:30"),""),"8:00"))</f>
        <v/>
      </c>
      <c r="H12" s="22"/>
    </row>
    <row r="13" spans="1:8" ht="24" customHeight="1" x14ac:dyDescent="0.15">
      <c r="A13" s="60"/>
      <c r="B13" s="60" t="str">
        <f>IF(作業日報兼直接人件費個別明細表6[[#This Row],[列1]]="", "", TEXT(作業日報兼直接人件費個別明細表6[[#This Row],[列1]],"aaaa"))</f>
        <v/>
      </c>
      <c r="C13" s="9"/>
      <c r="D13" s="10" t="s">
        <v>0</v>
      </c>
      <c r="E13" s="9"/>
      <c r="F13" s="11"/>
      <c r="G13" s="12" t="str">
        <f>IF(作業日報兼直接人件費個別明細表6[[#This Row],[列2]]="","",MIN(IF((作業日報兼直接人件費個別明細表6[[#This Row],[列4]]-作業日報兼直接人件費個別明細表6[[#This Row],[列2]]-作業日報兼直接人件費個別明細表6[[#This Row],[列5]])&gt;0,FLOOR((作業日報兼直接人件費個別明細表6[[#This Row],[列4]]-作業日報兼直接人件費個別明細表6[[#This Row],[列2]]-作業日報兼直接人件費個別明細表6[[#This Row],[列5]]),"0:30"),""),"8:00"))</f>
        <v/>
      </c>
      <c r="H13" s="22"/>
    </row>
    <row r="14" spans="1:8" ht="24" customHeight="1" x14ac:dyDescent="0.15">
      <c r="A14" s="60"/>
      <c r="B14" s="60" t="str">
        <f>IF(作業日報兼直接人件費個別明細表6[[#This Row],[列1]]="", "", TEXT(作業日報兼直接人件費個別明細表6[[#This Row],[列1]],"aaaa"))</f>
        <v/>
      </c>
      <c r="C14" s="9"/>
      <c r="D14" s="10" t="s">
        <v>0</v>
      </c>
      <c r="E14" s="9"/>
      <c r="F14" s="11"/>
      <c r="G14" s="12" t="str">
        <f>IF(作業日報兼直接人件費個別明細表6[[#This Row],[列2]]="","",MIN(IF((作業日報兼直接人件費個別明細表6[[#This Row],[列4]]-作業日報兼直接人件費個別明細表6[[#This Row],[列2]]-作業日報兼直接人件費個別明細表6[[#This Row],[列5]])&gt;0,FLOOR((作業日報兼直接人件費個別明細表6[[#This Row],[列4]]-作業日報兼直接人件費個別明細表6[[#This Row],[列2]]-作業日報兼直接人件費個別明細表6[[#This Row],[列5]]),"0:30"),""),"8:00"))</f>
        <v/>
      </c>
      <c r="H14" s="22"/>
    </row>
    <row r="15" spans="1:8" ht="24" customHeight="1" x14ac:dyDescent="0.15">
      <c r="A15" s="60"/>
      <c r="B15" s="60" t="str">
        <f>IF(作業日報兼直接人件費個別明細表6[[#This Row],[列1]]="", "", TEXT(作業日報兼直接人件費個別明細表6[[#This Row],[列1]],"aaaa"))</f>
        <v/>
      </c>
      <c r="C15" s="9"/>
      <c r="D15" s="10" t="s">
        <v>0</v>
      </c>
      <c r="E15" s="9"/>
      <c r="F15" s="11"/>
      <c r="G15" s="12" t="str">
        <f>IF(作業日報兼直接人件費個別明細表6[[#This Row],[列2]]="","",MIN(IF((作業日報兼直接人件費個別明細表6[[#This Row],[列4]]-作業日報兼直接人件費個別明細表6[[#This Row],[列2]]-作業日報兼直接人件費個別明細表6[[#This Row],[列5]])&gt;0,FLOOR((作業日報兼直接人件費個別明細表6[[#This Row],[列4]]-作業日報兼直接人件費個別明細表6[[#This Row],[列2]]-作業日報兼直接人件費個別明細表6[[#This Row],[列5]]),"0:30"),""),"8:00"))</f>
        <v/>
      </c>
      <c r="H15" s="22"/>
    </row>
    <row r="16" spans="1:8" ht="24" customHeight="1" x14ac:dyDescent="0.15">
      <c r="A16" s="60"/>
      <c r="B16" s="60" t="str">
        <f>IF(作業日報兼直接人件費個別明細表6[[#This Row],[列1]]="", "", TEXT(作業日報兼直接人件費個別明細表6[[#This Row],[列1]],"aaaa"))</f>
        <v/>
      </c>
      <c r="C16" s="9"/>
      <c r="D16" s="10" t="s">
        <v>0</v>
      </c>
      <c r="E16" s="9"/>
      <c r="F16" s="11"/>
      <c r="G16" s="12" t="str">
        <f>IF(作業日報兼直接人件費個別明細表6[[#This Row],[列2]]="","",MIN(IF((作業日報兼直接人件費個別明細表6[[#This Row],[列4]]-作業日報兼直接人件費個別明細表6[[#This Row],[列2]]-作業日報兼直接人件費個別明細表6[[#This Row],[列5]])&gt;0,FLOOR((作業日報兼直接人件費個別明細表6[[#This Row],[列4]]-作業日報兼直接人件費個別明細表6[[#This Row],[列2]]-作業日報兼直接人件費個別明細表6[[#This Row],[列5]]),"0:30"),""),"8:00"))</f>
        <v/>
      </c>
      <c r="H16" s="22"/>
    </row>
    <row r="17" spans="1:9" ht="24" customHeight="1" x14ac:dyDescent="0.15">
      <c r="A17" s="60"/>
      <c r="B17" s="60" t="str">
        <f>IF(作業日報兼直接人件費個別明細表6[[#This Row],[列1]]="", "", TEXT(作業日報兼直接人件費個別明細表6[[#This Row],[列1]],"aaaa"))</f>
        <v/>
      </c>
      <c r="C17" s="9"/>
      <c r="D17" s="10" t="s">
        <v>0</v>
      </c>
      <c r="E17" s="9"/>
      <c r="F17" s="11"/>
      <c r="G17" s="12" t="str">
        <f>IF(作業日報兼直接人件費個別明細表6[[#This Row],[列2]]="","",MIN(IF((作業日報兼直接人件費個別明細表6[[#This Row],[列4]]-作業日報兼直接人件費個別明細表6[[#This Row],[列2]]-作業日報兼直接人件費個別明細表6[[#This Row],[列5]])&gt;0,FLOOR((作業日報兼直接人件費個別明細表6[[#This Row],[列4]]-作業日報兼直接人件費個別明細表6[[#This Row],[列2]]-作業日報兼直接人件費個別明細表6[[#This Row],[列5]]),"0:30"),""),"8:00"))</f>
        <v/>
      </c>
      <c r="H17" s="22"/>
    </row>
    <row r="18" spans="1:9" ht="24" customHeight="1" x14ac:dyDescent="0.15">
      <c r="A18" s="60"/>
      <c r="B18" s="60" t="str">
        <f>IF(作業日報兼直接人件費個別明細表6[[#This Row],[列1]]="", "", TEXT(作業日報兼直接人件費個別明細表6[[#This Row],[列1]],"aaaa"))</f>
        <v/>
      </c>
      <c r="C18" s="9"/>
      <c r="D18" s="10" t="s">
        <v>0</v>
      </c>
      <c r="E18" s="9"/>
      <c r="F18" s="11"/>
      <c r="G18" s="12" t="str">
        <f>IF(作業日報兼直接人件費個別明細表6[[#This Row],[列2]]="","",MIN(IF((作業日報兼直接人件費個別明細表6[[#This Row],[列4]]-作業日報兼直接人件費個別明細表6[[#This Row],[列2]]-作業日報兼直接人件費個別明細表6[[#This Row],[列5]])&gt;0,FLOOR((作業日報兼直接人件費個別明細表6[[#This Row],[列4]]-作業日報兼直接人件費個別明細表6[[#This Row],[列2]]-作業日報兼直接人件費個別明細表6[[#This Row],[列5]]),"0:30"),""),"8:00"))</f>
        <v/>
      </c>
      <c r="H18" s="22"/>
    </row>
    <row r="19" spans="1:9" ht="24" customHeight="1" x14ac:dyDescent="0.15">
      <c r="A19" s="60"/>
      <c r="B19" s="60" t="str">
        <f>IF(作業日報兼直接人件費個別明細表6[[#This Row],[列1]]="", "", TEXT(作業日報兼直接人件費個別明細表6[[#This Row],[列1]],"aaaa"))</f>
        <v/>
      </c>
      <c r="C19" s="9"/>
      <c r="D19" s="10" t="s">
        <v>0</v>
      </c>
      <c r="E19" s="9"/>
      <c r="F19" s="11"/>
      <c r="G19" s="12" t="str">
        <f>IF(作業日報兼直接人件費個別明細表6[[#This Row],[列2]]="","",MIN(IF((作業日報兼直接人件費個別明細表6[[#This Row],[列4]]-作業日報兼直接人件費個別明細表6[[#This Row],[列2]]-作業日報兼直接人件費個別明細表6[[#This Row],[列5]])&gt;0,FLOOR((作業日報兼直接人件費個別明細表6[[#This Row],[列4]]-作業日報兼直接人件費個別明細表6[[#This Row],[列2]]-作業日報兼直接人件費個別明細表6[[#This Row],[列5]]),"0:30"),""),"8:00"))</f>
        <v/>
      </c>
      <c r="H19" s="22"/>
    </row>
    <row r="20" spans="1:9" ht="24" customHeight="1" x14ac:dyDescent="0.15">
      <c r="A20" s="60"/>
      <c r="B20" s="60" t="str">
        <f>IF(作業日報兼直接人件費個別明細表6[[#This Row],[列1]]="", "", TEXT(作業日報兼直接人件費個別明細表6[[#This Row],[列1]],"aaaa"))</f>
        <v/>
      </c>
      <c r="C20" s="9"/>
      <c r="D20" s="10" t="s">
        <v>0</v>
      </c>
      <c r="E20" s="9"/>
      <c r="F20" s="11"/>
      <c r="G20" s="12" t="str">
        <f>IF(作業日報兼直接人件費個別明細表6[[#This Row],[列2]]="","",MIN(IF((作業日報兼直接人件費個別明細表6[[#This Row],[列4]]-作業日報兼直接人件費個別明細表6[[#This Row],[列2]]-作業日報兼直接人件費個別明細表6[[#This Row],[列5]])&gt;0,FLOOR((作業日報兼直接人件費個別明細表6[[#This Row],[列4]]-作業日報兼直接人件費個別明細表6[[#This Row],[列2]]-作業日報兼直接人件費個別明細表6[[#This Row],[列5]]),"0:30"),""),"8:00"))</f>
        <v/>
      </c>
      <c r="H20" s="22"/>
    </row>
    <row r="21" spans="1:9" ht="24" customHeight="1" x14ac:dyDescent="0.15">
      <c r="A21" s="60"/>
      <c r="B21" s="60" t="str">
        <f>IF(作業日報兼直接人件費個別明細表6[[#This Row],[列1]]="", "", TEXT(作業日報兼直接人件費個別明細表6[[#This Row],[列1]],"aaaa"))</f>
        <v/>
      </c>
      <c r="C21" s="9"/>
      <c r="D21" s="10" t="s">
        <v>0</v>
      </c>
      <c r="E21" s="9"/>
      <c r="F21" s="11"/>
      <c r="G21" s="12" t="str">
        <f>IF(作業日報兼直接人件費個別明細表6[[#This Row],[列2]]="","",MIN(IF((作業日報兼直接人件費個別明細表6[[#This Row],[列4]]-作業日報兼直接人件費個別明細表6[[#This Row],[列2]]-作業日報兼直接人件費個別明細表6[[#This Row],[列5]])&gt;0,FLOOR((作業日報兼直接人件費個別明細表6[[#This Row],[列4]]-作業日報兼直接人件費個別明細表6[[#This Row],[列2]]-作業日報兼直接人件費個別明細表6[[#This Row],[列5]]),"0:30"),""),"8:00"))</f>
        <v/>
      </c>
      <c r="H21" s="22"/>
    </row>
    <row r="22" spans="1:9" ht="24" customHeight="1" x14ac:dyDescent="0.15">
      <c r="A22" s="60"/>
      <c r="B22" s="60" t="str">
        <f>IF(作業日報兼直接人件費個別明細表6[[#This Row],[列1]]="", "", TEXT(作業日報兼直接人件費個別明細表6[[#This Row],[列1]],"aaaa"))</f>
        <v/>
      </c>
      <c r="C22" s="9"/>
      <c r="D22" s="10" t="s">
        <v>0</v>
      </c>
      <c r="E22" s="9"/>
      <c r="F22" s="11"/>
      <c r="G22" s="12" t="str">
        <f>IF(作業日報兼直接人件費個別明細表6[[#This Row],[列2]]="","",MIN(IF((作業日報兼直接人件費個別明細表6[[#This Row],[列4]]-作業日報兼直接人件費個別明細表6[[#This Row],[列2]]-作業日報兼直接人件費個別明細表6[[#This Row],[列5]])&gt;0,FLOOR((作業日報兼直接人件費個別明細表6[[#This Row],[列4]]-作業日報兼直接人件費個別明細表6[[#This Row],[列2]]-作業日報兼直接人件費個別明細表6[[#This Row],[列5]]),"0:30"),""),"8:00"))</f>
        <v/>
      </c>
      <c r="H22" s="22"/>
    </row>
    <row r="23" spans="1:9" ht="24" customHeight="1" x14ac:dyDescent="0.15">
      <c r="A23" s="60"/>
      <c r="B23" s="60" t="str">
        <f>IF(作業日報兼直接人件費個別明細表6[[#This Row],[列1]]="", "", TEXT(作業日報兼直接人件費個別明細表6[[#This Row],[列1]],"aaaa"))</f>
        <v/>
      </c>
      <c r="C23" s="9"/>
      <c r="D23" s="10" t="s">
        <v>0</v>
      </c>
      <c r="E23" s="9"/>
      <c r="F23" s="11"/>
      <c r="G23" s="12" t="str">
        <f>IF(作業日報兼直接人件費個別明細表6[[#This Row],[列2]]="","",MIN(IF((作業日報兼直接人件費個別明細表6[[#This Row],[列4]]-作業日報兼直接人件費個別明細表6[[#This Row],[列2]]-作業日報兼直接人件費個別明細表6[[#This Row],[列5]])&gt;0,FLOOR((作業日報兼直接人件費個別明細表6[[#This Row],[列4]]-作業日報兼直接人件費個別明細表6[[#This Row],[列2]]-作業日報兼直接人件費個別明細表6[[#This Row],[列5]]),"0:30"),""),"8:00"))</f>
        <v/>
      </c>
      <c r="H23" s="22"/>
    </row>
    <row r="24" spans="1:9" ht="24" customHeight="1" x14ac:dyDescent="0.15">
      <c r="A24" s="60"/>
      <c r="B24" s="60" t="str">
        <f>IF(作業日報兼直接人件費個別明細表6[[#This Row],[列1]]="", "", TEXT(作業日報兼直接人件費個別明細表6[[#This Row],[列1]],"aaaa"))</f>
        <v/>
      </c>
      <c r="C24" s="9"/>
      <c r="D24" s="10" t="s">
        <v>0</v>
      </c>
      <c r="E24" s="9"/>
      <c r="F24" s="11"/>
      <c r="G24" s="12" t="str">
        <f>IF(作業日報兼直接人件費個別明細表6[[#This Row],[列2]]="","",MIN(IF((作業日報兼直接人件費個別明細表6[[#This Row],[列4]]-作業日報兼直接人件費個別明細表6[[#This Row],[列2]]-作業日報兼直接人件費個別明細表6[[#This Row],[列5]])&gt;0,FLOOR((作業日報兼直接人件費個別明細表6[[#This Row],[列4]]-作業日報兼直接人件費個別明細表6[[#This Row],[列2]]-作業日報兼直接人件費個別明細表6[[#This Row],[列5]]),"0:30"),""),"8:00"))</f>
        <v/>
      </c>
      <c r="H24" s="22"/>
    </row>
    <row r="25" spans="1:9" ht="24" customHeight="1" x14ac:dyDescent="0.15">
      <c r="A25" s="60"/>
      <c r="B25" s="60" t="str">
        <f>IF(作業日報兼直接人件費個別明細表6[[#This Row],[列1]]="", "", TEXT(作業日報兼直接人件費個別明細表6[[#This Row],[列1]],"aaaa"))</f>
        <v/>
      </c>
      <c r="C25" s="9"/>
      <c r="D25" s="10" t="s">
        <v>0</v>
      </c>
      <c r="E25" s="9"/>
      <c r="F25" s="11"/>
      <c r="G25" s="12" t="str">
        <f>IF(作業日報兼直接人件費個別明細表6[[#This Row],[列2]]="","",MIN(IF((作業日報兼直接人件費個別明細表6[[#This Row],[列4]]-作業日報兼直接人件費個別明細表6[[#This Row],[列2]]-作業日報兼直接人件費個別明細表6[[#This Row],[列5]])&gt;0,FLOOR((作業日報兼直接人件費個別明細表6[[#This Row],[列4]]-作業日報兼直接人件費個別明細表6[[#This Row],[列2]]-作業日報兼直接人件費個別明細表6[[#This Row],[列5]]),"0:30"),""),"8:00"))</f>
        <v/>
      </c>
      <c r="H25" s="22"/>
    </row>
    <row r="26" spans="1:9" ht="24" customHeight="1" x14ac:dyDescent="0.15">
      <c r="A26" s="60"/>
      <c r="B26" s="60" t="str">
        <f>IF(作業日報兼直接人件費個別明細表6[[#This Row],[列1]]="", "", TEXT(作業日報兼直接人件費個別明細表6[[#This Row],[列1]],"aaaa"))</f>
        <v/>
      </c>
      <c r="C26" s="9"/>
      <c r="D26" s="10" t="s">
        <v>0</v>
      </c>
      <c r="E26" s="9"/>
      <c r="F26" s="11"/>
      <c r="G26" s="12" t="str">
        <f>IF(作業日報兼直接人件費個別明細表6[[#This Row],[列2]]="","",MIN(IF((作業日報兼直接人件費個別明細表6[[#This Row],[列4]]-作業日報兼直接人件費個別明細表6[[#This Row],[列2]]-作業日報兼直接人件費個別明細表6[[#This Row],[列5]])&gt;0,FLOOR((作業日報兼直接人件費個別明細表6[[#This Row],[列4]]-作業日報兼直接人件費個別明細表6[[#This Row],[列2]]-作業日報兼直接人件費個別明細表6[[#This Row],[列5]]),"0:30"),""),"8:00"))</f>
        <v/>
      </c>
      <c r="H26" s="22"/>
    </row>
    <row r="27" spans="1:9" ht="24" customHeight="1" x14ac:dyDescent="0.15">
      <c r="A27" s="60"/>
      <c r="B27" s="60" t="str">
        <f>IF(作業日報兼直接人件費個別明細表6[[#This Row],[列1]]="", "", TEXT(作業日報兼直接人件費個別明細表6[[#This Row],[列1]],"aaaa"))</f>
        <v/>
      </c>
      <c r="C27" s="9"/>
      <c r="D27" s="10" t="s">
        <v>0</v>
      </c>
      <c r="E27" s="9"/>
      <c r="F27" s="11"/>
      <c r="G27" s="12" t="str">
        <f>IF(作業日報兼直接人件費個別明細表6[[#This Row],[列2]]="","",MIN(IF((作業日報兼直接人件費個別明細表6[[#This Row],[列4]]-作業日報兼直接人件費個別明細表6[[#This Row],[列2]]-作業日報兼直接人件費個別明細表6[[#This Row],[列5]])&gt;0,FLOOR((作業日報兼直接人件費個別明細表6[[#This Row],[列4]]-作業日報兼直接人件費個別明細表6[[#This Row],[列2]]-作業日報兼直接人件費個別明細表6[[#This Row],[列5]]),"0:30"),""),"8:00"))</f>
        <v/>
      </c>
      <c r="H27" s="22"/>
    </row>
    <row r="28" spans="1:9" ht="24" customHeight="1" x14ac:dyDescent="0.15">
      <c r="A28" s="60"/>
      <c r="B28" s="60" t="str">
        <f>IF(作業日報兼直接人件費個別明細表6[[#This Row],[列1]]="", "", TEXT(作業日報兼直接人件費個別明細表6[[#This Row],[列1]],"aaaa"))</f>
        <v/>
      </c>
      <c r="C28" s="9"/>
      <c r="D28" s="10" t="s">
        <v>0</v>
      </c>
      <c r="E28" s="9"/>
      <c r="F28" s="11"/>
      <c r="G28" s="12" t="str">
        <f>IF(作業日報兼直接人件費個別明細表6[[#This Row],[列2]]="","",MIN(IF((作業日報兼直接人件費個別明細表6[[#This Row],[列4]]-作業日報兼直接人件費個別明細表6[[#This Row],[列2]]-作業日報兼直接人件費個別明細表6[[#This Row],[列5]])&gt;0,FLOOR((作業日報兼直接人件費個別明細表6[[#This Row],[列4]]-作業日報兼直接人件費個別明細表6[[#This Row],[列2]]-作業日報兼直接人件費個別明細表6[[#This Row],[列5]]),"0:30"),""),"8:00"))</f>
        <v/>
      </c>
      <c r="H28" s="22"/>
    </row>
    <row r="29" spans="1:9" ht="24" customHeight="1" x14ac:dyDescent="0.15">
      <c r="A29" s="60"/>
      <c r="B29" s="60" t="str">
        <f>IF(作業日報兼直接人件費個別明細表6[[#This Row],[列1]]="", "", TEXT(作業日報兼直接人件費個別明細表6[[#This Row],[列1]],"aaaa"))</f>
        <v/>
      </c>
      <c r="C29" s="9"/>
      <c r="D29" s="10" t="s">
        <v>0</v>
      </c>
      <c r="E29" s="9"/>
      <c r="F29" s="11"/>
      <c r="G29" s="12" t="str">
        <f>IF(作業日報兼直接人件費個別明細表6[[#This Row],[列2]]="","",MIN(IF((作業日報兼直接人件費個別明細表6[[#This Row],[列4]]-作業日報兼直接人件費個別明細表6[[#This Row],[列2]]-作業日報兼直接人件費個別明細表6[[#This Row],[列5]])&gt;0,FLOOR((作業日報兼直接人件費個別明細表6[[#This Row],[列4]]-作業日報兼直接人件費個別明細表6[[#This Row],[列2]]-作業日報兼直接人件費個別明細表6[[#This Row],[列5]]),"0:30"),""),"8:00"))</f>
        <v/>
      </c>
      <c r="H29" s="22"/>
    </row>
    <row r="30" spans="1:9" ht="24" customHeight="1" x14ac:dyDescent="0.15">
      <c r="A30" s="60"/>
      <c r="B30" s="60" t="str">
        <f>IF(作業日報兼直接人件費個別明細表6[[#This Row],[列1]]="", "", TEXT(作業日報兼直接人件費個別明細表6[[#This Row],[列1]],"aaaa"))</f>
        <v/>
      </c>
      <c r="C30" s="9"/>
      <c r="D30" s="10" t="s">
        <v>0</v>
      </c>
      <c r="E30" s="9"/>
      <c r="F30" s="11"/>
      <c r="G30" s="12" t="str">
        <f>IF(作業日報兼直接人件費個別明細表6[[#This Row],[列2]]="","",MIN(IF((作業日報兼直接人件費個別明細表6[[#This Row],[列4]]-作業日報兼直接人件費個別明細表6[[#This Row],[列2]]-作業日報兼直接人件費個別明細表6[[#This Row],[列5]])&gt;0,FLOOR((作業日報兼直接人件費個別明細表6[[#This Row],[列4]]-作業日報兼直接人件費個別明細表6[[#This Row],[列2]]-作業日報兼直接人件費個別明細表6[[#This Row],[列5]]),"0:30"),""),"8:00"))</f>
        <v/>
      </c>
      <c r="H30" s="22"/>
    </row>
    <row r="31" spans="1:9" ht="24" customHeight="1" x14ac:dyDescent="0.15">
      <c r="A31" s="14" t="s">
        <v>8</v>
      </c>
      <c r="B31" s="14"/>
      <c r="C31" s="15"/>
      <c r="D31" s="16"/>
      <c r="E31" s="17"/>
      <c r="F31" s="18"/>
      <c r="G31" s="59">
        <f>SUBTOTAL(109,作業日報兼直接人件費個別明細表6[列6])</f>
        <v>0</v>
      </c>
      <c r="H31" s="13"/>
      <c r="I31" s="24"/>
    </row>
  </sheetData>
  <sheetProtection formatCells="0" selectLockedCells="1"/>
  <mergeCells count="7">
    <mergeCell ref="A6:H6"/>
    <mergeCell ref="C7:E7"/>
    <mergeCell ref="A1:H1"/>
    <mergeCell ref="A2:H2"/>
    <mergeCell ref="B3:H3"/>
    <mergeCell ref="B4:H4"/>
    <mergeCell ref="B5:H5"/>
  </mergeCells>
  <phoneticPr fontId="2"/>
  <dataValidations count="2">
    <dataValidation imeMode="hiragana" allowBlank="1" showInputMessage="1" showErrorMessage="1" sqref="H8:H30" xr:uid="{00000000-0002-0000-0800-000000000000}"/>
    <dataValidation imeMode="halfAlpha" allowBlank="1" showInputMessage="1" showErrorMessage="1" sqref="E8:G30 A8:C30" xr:uid="{00000000-0002-0000-0800-000001000000}"/>
  </dataValidations>
  <printOptions horizontalCentered="1"/>
  <pageMargins left="0.70866141732283472" right="0.70866141732283472" top="0.74803149606299213" bottom="0.74803149606299213" header="0.31496062992125984" footer="0.31496062992125984"/>
  <pageSetup paperSize="9" orientation="portrait" r:id="rId1"/>
  <headerFooter alignWithMargins="0"/>
  <drawing r:id="rId2"/>
  <legacyDrawing r:id="rId3"/>
  <tableParts count="1">
    <tablePart r:id="rId4"/>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CFF"/>
  </sheetPr>
  <dimension ref="A1:I31"/>
  <sheetViews>
    <sheetView zoomScaleNormal="100" workbookViewId="0">
      <selection sqref="A1:H1"/>
    </sheetView>
  </sheetViews>
  <sheetFormatPr defaultColWidth="11.375" defaultRowHeight="20.100000000000001" customHeight="1" x14ac:dyDescent="0.15"/>
  <cols>
    <col min="1" max="1" width="11.125" style="4" customWidth="1"/>
    <col min="2" max="2" width="5.625" style="4" bestFit="1" customWidth="1"/>
    <col min="3" max="3" width="8.375" style="6" customWidth="1"/>
    <col min="4" max="4" width="2.75" style="7" customWidth="1"/>
    <col min="5" max="5" width="8.375" style="6" customWidth="1"/>
    <col min="6" max="7" width="11.375" style="4" customWidth="1"/>
    <col min="8" max="8" width="33.375" style="8" customWidth="1"/>
    <col min="9" max="16384" width="11.375" style="4"/>
  </cols>
  <sheetData>
    <row r="1" spans="1:8" ht="18" customHeight="1" x14ac:dyDescent="0.15">
      <c r="A1" s="87" t="s">
        <v>33</v>
      </c>
      <c r="B1" s="87"/>
      <c r="C1" s="87"/>
      <c r="D1" s="87"/>
      <c r="E1" s="87"/>
      <c r="F1" s="87"/>
      <c r="G1" s="87"/>
      <c r="H1" s="87"/>
    </row>
    <row r="2" spans="1:8" ht="24" customHeight="1" x14ac:dyDescent="0.15">
      <c r="A2" s="88" t="s">
        <v>25</v>
      </c>
      <c r="B2" s="89"/>
      <c r="C2" s="89"/>
      <c r="D2" s="89"/>
      <c r="E2" s="89"/>
      <c r="F2" s="89"/>
      <c r="G2" s="89"/>
      <c r="H2" s="89"/>
    </row>
    <row r="3" spans="1:8" ht="24" customHeight="1" x14ac:dyDescent="0.15">
      <c r="A3" s="23" t="s">
        <v>10</v>
      </c>
      <c r="B3" s="92" t="str">
        <f ca="1">MID(CELL("filename",$A$3),FIND("]",CELL("filename",$A$3))+1,31)</f>
        <v>R8年10月</v>
      </c>
      <c r="C3" s="93"/>
      <c r="D3" s="93"/>
      <c r="E3" s="93"/>
      <c r="F3" s="93"/>
      <c r="G3" s="93"/>
      <c r="H3" s="94"/>
    </row>
    <row r="4" spans="1:8" ht="24" customHeight="1" x14ac:dyDescent="0.15">
      <c r="A4" s="23" t="s">
        <v>13</v>
      </c>
      <c r="B4" s="95" t="str">
        <f>IF(算定表!B4="","",算定表!B4)</f>
        <v/>
      </c>
      <c r="C4" s="96"/>
      <c r="D4" s="96"/>
      <c r="E4" s="96"/>
      <c r="F4" s="96"/>
      <c r="G4" s="96"/>
      <c r="H4" s="97"/>
    </row>
    <row r="5" spans="1:8" ht="24" customHeight="1" x14ac:dyDescent="0.15">
      <c r="A5" s="23" t="s">
        <v>12</v>
      </c>
      <c r="B5" s="95" t="str">
        <f>IF(算定表!B5="","",算定表!B5)</f>
        <v/>
      </c>
      <c r="C5" s="96"/>
      <c r="D5" s="96"/>
      <c r="E5" s="96"/>
      <c r="F5" s="96"/>
      <c r="G5" s="96"/>
      <c r="H5" s="97"/>
    </row>
    <row r="6" spans="1:8" ht="18" customHeight="1" x14ac:dyDescent="0.15">
      <c r="A6" s="90" t="s">
        <v>27</v>
      </c>
      <c r="B6" s="91"/>
      <c r="C6" s="91"/>
      <c r="D6" s="91"/>
      <c r="E6" s="91"/>
      <c r="F6" s="91"/>
      <c r="G6" s="91"/>
      <c r="H6" s="91"/>
    </row>
    <row r="7" spans="1:8" s="5" customFormat="1" ht="24" customHeight="1" x14ac:dyDescent="0.15">
      <c r="A7" s="19" t="s">
        <v>11</v>
      </c>
      <c r="B7" s="66" t="s">
        <v>42</v>
      </c>
      <c r="C7" s="100" t="s">
        <v>17</v>
      </c>
      <c r="D7" s="100"/>
      <c r="E7" s="100"/>
      <c r="F7" s="21" t="s">
        <v>14</v>
      </c>
      <c r="G7" s="19" t="s">
        <v>16</v>
      </c>
      <c r="H7" s="56" t="s">
        <v>1</v>
      </c>
    </row>
    <row r="8" spans="1:8" ht="24" customHeight="1" x14ac:dyDescent="0.15">
      <c r="A8" s="60"/>
      <c r="B8" s="60" t="str">
        <f>IF(作業日報兼直接人件費個別明細表7[[#This Row],[列1]]="", "", TEXT(作業日報兼直接人件費個別明細表7[[#This Row],[列1]],"aaaa"))</f>
        <v/>
      </c>
      <c r="C8" s="9"/>
      <c r="D8" s="10" t="s">
        <v>0</v>
      </c>
      <c r="E8" s="9"/>
      <c r="F8" s="11"/>
      <c r="G8" s="12" t="str">
        <f>IF(作業日報兼直接人件費個別明細表7[[#This Row],[列2]]="","",MIN(IF((作業日報兼直接人件費個別明細表7[[#This Row],[列4]]-作業日報兼直接人件費個別明細表7[[#This Row],[列2]]-作業日報兼直接人件費個別明細表7[[#This Row],[列5]])&gt;0,FLOOR((作業日報兼直接人件費個別明細表7[[#This Row],[列4]]-作業日報兼直接人件費個別明細表7[[#This Row],[列2]]-作業日報兼直接人件費個別明細表7[[#This Row],[列5]]),"0:30"),""),"8:00"))</f>
        <v/>
      </c>
      <c r="H8" s="22"/>
    </row>
    <row r="9" spans="1:8" ht="24" customHeight="1" x14ac:dyDescent="0.15">
      <c r="A9" s="60"/>
      <c r="B9" s="60" t="str">
        <f>IF(作業日報兼直接人件費個別明細表7[[#This Row],[列1]]="", "", TEXT(作業日報兼直接人件費個別明細表7[[#This Row],[列1]],"aaaa"))</f>
        <v/>
      </c>
      <c r="C9" s="9"/>
      <c r="D9" s="10" t="s">
        <v>0</v>
      </c>
      <c r="E9" s="9"/>
      <c r="F9" s="11"/>
      <c r="G9" s="12" t="str">
        <f>IF(作業日報兼直接人件費個別明細表7[[#This Row],[列2]]="","",MIN(IF((作業日報兼直接人件費個別明細表7[[#This Row],[列4]]-作業日報兼直接人件費個別明細表7[[#This Row],[列2]]-作業日報兼直接人件費個別明細表7[[#This Row],[列5]])&gt;0,FLOOR((作業日報兼直接人件費個別明細表7[[#This Row],[列4]]-作業日報兼直接人件費個別明細表7[[#This Row],[列2]]-作業日報兼直接人件費個別明細表7[[#This Row],[列5]]),"0:30"),""),"8:00"))</f>
        <v/>
      </c>
      <c r="H9" s="22"/>
    </row>
    <row r="10" spans="1:8" ht="24" customHeight="1" x14ac:dyDescent="0.15">
      <c r="A10" s="60"/>
      <c r="B10" s="60" t="str">
        <f>IF(作業日報兼直接人件費個別明細表7[[#This Row],[列1]]="", "", TEXT(作業日報兼直接人件費個別明細表7[[#This Row],[列1]],"aaaa"))</f>
        <v/>
      </c>
      <c r="C10" s="9"/>
      <c r="D10" s="10" t="s">
        <v>0</v>
      </c>
      <c r="E10" s="9"/>
      <c r="F10" s="11"/>
      <c r="G10" s="12" t="str">
        <f>IF(作業日報兼直接人件費個別明細表7[[#This Row],[列2]]="","",MIN(IF((作業日報兼直接人件費個別明細表7[[#This Row],[列4]]-作業日報兼直接人件費個別明細表7[[#This Row],[列2]]-作業日報兼直接人件費個別明細表7[[#This Row],[列5]])&gt;0,FLOOR((作業日報兼直接人件費個別明細表7[[#This Row],[列4]]-作業日報兼直接人件費個別明細表7[[#This Row],[列2]]-作業日報兼直接人件費個別明細表7[[#This Row],[列5]]),"0:30"),""),"8:00"))</f>
        <v/>
      </c>
      <c r="H10" s="22"/>
    </row>
    <row r="11" spans="1:8" ht="24" customHeight="1" x14ac:dyDescent="0.15">
      <c r="A11" s="60"/>
      <c r="B11" s="60" t="str">
        <f>IF(作業日報兼直接人件費個別明細表7[[#This Row],[列1]]="", "", TEXT(作業日報兼直接人件費個別明細表7[[#This Row],[列1]],"aaaa"))</f>
        <v/>
      </c>
      <c r="C11" s="9"/>
      <c r="D11" s="10" t="s">
        <v>0</v>
      </c>
      <c r="E11" s="9"/>
      <c r="F11" s="11"/>
      <c r="G11" s="12" t="str">
        <f>IF(作業日報兼直接人件費個別明細表7[[#This Row],[列2]]="","",MIN(IF((作業日報兼直接人件費個別明細表7[[#This Row],[列4]]-作業日報兼直接人件費個別明細表7[[#This Row],[列2]]-作業日報兼直接人件費個別明細表7[[#This Row],[列5]])&gt;0,FLOOR((作業日報兼直接人件費個別明細表7[[#This Row],[列4]]-作業日報兼直接人件費個別明細表7[[#This Row],[列2]]-作業日報兼直接人件費個別明細表7[[#This Row],[列5]]),"0:30"),""),"8:00"))</f>
        <v/>
      </c>
      <c r="H11" s="22"/>
    </row>
    <row r="12" spans="1:8" ht="24" customHeight="1" x14ac:dyDescent="0.15">
      <c r="A12" s="60"/>
      <c r="B12" s="60" t="str">
        <f>IF(作業日報兼直接人件費個別明細表7[[#This Row],[列1]]="", "", TEXT(作業日報兼直接人件費個別明細表7[[#This Row],[列1]],"aaaa"))</f>
        <v/>
      </c>
      <c r="C12" s="9"/>
      <c r="D12" s="10" t="s">
        <v>0</v>
      </c>
      <c r="E12" s="9"/>
      <c r="F12" s="11"/>
      <c r="G12" s="12" t="str">
        <f>IF(作業日報兼直接人件費個別明細表7[[#This Row],[列2]]="","",MIN(IF((作業日報兼直接人件費個別明細表7[[#This Row],[列4]]-作業日報兼直接人件費個別明細表7[[#This Row],[列2]]-作業日報兼直接人件費個別明細表7[[#This Row],[列5]])&gt;0,FLOOR((作業日報兼直接人件費個別明細表7[[#This Row],[列4]]-作業日報兼直接人件費個別明細表7[[#This Row],[列2]]-作業日報兼直接人件費個別明細表7[[#This Row],[列5]]),"0:30"),""),"8:00"))</f>
        <v/>
      </c>
      <c r="H12" s="22"/>
    </row>
    <row r="13" spans="1:8" ht="24" customHeight="1" x14ac:dyDescent="0.15">
      <c r="A13" s="60"/>
      <c r="B13" s="60" t="str">
        <f>IF(作業日報兼直接人件費個別明細表7[[#This Row],[列1]]="", "", TEXT(作業日報兼直接人件費個別明細表7[[#This Row],[列1]],"aaaa"))</f>
        <v/>
      </c>
      <c r="C13" s="9"/>
      <c r="D13" s="10" t="s">
        <v>0</v>
      </c>
      <c r="E13" s="9"/>
      <c r="F13" s="11"/>
      <c r="G13" s="12" t="str">
        <f>IF(作業日報兼直接人件費個別明細表7[[#This Row],[列2]]="","",MIN(IF((作業日報兼直接人件費個別明細表7[[#This Row],[列4]]-作業日報兼直接人件費個別明細表7[[#This Row],[列2]]-作業日報兼直接人件費個別明細表7[[#This Row],[列5]])&gt;0,FLOOR((作業日報兼直接人件費個別明細表7[[#This Row],[列4]]-作業日報兼直接人件費個別明細表7[[#This Row],[列2]]-作業日報兼直接人件費個別明細表7[[#This Row],[列5]]),"0:30"),""),"8:00"))</f>
        <v/>
      </c>
      <c r="H13" s="22"/>
    </row>
    <row r="14" spans="1:8" ht="24" customHeight="1" x14ac:dyDescent="0.15">
      <c r="A14" s="60"/>
      <c r="B14" s="60" t="str">
        <f>IF(作業日報兼直接人件費個別明細表7[[#This Row],[列1]]="", "", TEXT(作業日報兼直接人件費個別明細表7[[#This Row],[列1]],"aaaa"))</f>
        <v/>
      </c>
      <c r="C14" s="9"/>
      <c r="D14" s="10" t="s">
        <v>0</v>
      </c>
      <c r="E14" s="9"/>
      <c r="F14" s="11"/>
      <c r="G14" s="12" t="str">
        <f>IF(作業日報兼直接人件費個別明細表7[[#This Row],[列2]]="","",MIN(IF((作業日報兼直接人件費個別明細表7[[#This Row],[列4]]-作業日報兼直接人件費個別明細表7[[#This Row],[列2]]-作業日報兼直接人件費個別明細表7[[#This Row],[列5]])&gt;0,FLOOR((作業日報兼直接人件費個別明細表7[[#This Row],[列4]]-作業日報兼直接人件費個別明細表7[[#This Row],[列2]]-作業日報兼直接人件費個別明細表7[[#This Row],[列5]]),"0:30"),""),"8:00"))</f>
        <v/>
      </c>
      <c r="H14" s="22"/>
    </row>
    <row r="15" spans="1:8" ht="24" customHeight="1" x14ac:dyDescent="0.15">
      <c r="A15" s="60"/>
      <c r="B15" s="60" t="str">
        <f>IF(作業日報兼直接人件費個別明細表7[[#This Row],[列1]]="", "", TEXT(作業日報兼直接人件費個別明細表7[[#This Row],[列1]],"aaaa"))</f>
        <v/>
      </c>
      <c r="C15" s="9"/>
      <c r="D15" s="10" t="s">
        <v>0</v>
      </c>
      <c r="E15" s="9"/>
      <c r="F15" s="11"/>
      <c r="G15" s="12" t="str">
        <f>IF(作業日報兼直接人件費個別明細表7[[#This Row],[列2]]="","",MIN(IF((作業日報兼直接人件費個別明細表7[[#This Row],[列4]]-作業日報兼直接人件費個別明細表7[[#This Row],[列2]]-作業日報兼直接人件費個別明細表7[[#This Row],[列5]])&gt;0,FLOOR((作業日報兼直接人件費個別明細表7[[#This Row],[列4]]-作業日報兼直接人件費個別明細表7[[#This Row],[列2]]-作業日報兼直接人件費個別明細表7[[#This Row],[列5]]),"0:30"),""),"8:00"))</f>
        <v/>
      </c>
      <c r="H15" s="22"/>
    </row>
    <row r="16" spans="1:8" ht="24" customHeight="1" x14ac:dyDescent="0.15">
      <c r="A16" s="60"/>
      <c r="B16" s="60" t="str">
        <f>IF(作業日報兼直接人件費個別明細表7[[#This Row],[列1]]="", "", TEXT(作業日報兼直接人件費個別明細表7[[#This Row],[列1]],"aaaa"))</f>
        <v/>
      </c>
      <c r="C16" s="9"/>
      <c r="D16" s="10" t="s">
        <v>0</v>
      </c>
      <c r="E16" s="9"/>
      <c r="F16" s="11"/>
      <c r="G16" s="12" t="str">
        <f>IF(作業日報兼直接人件費個別明細表7[[#This Row],[列2]]="","",MIN(IF((作業日報兼直接人件費個別明細表7[[#This Row],[列4]]-作業日報兼直接人件費個別明細表7[[#This Row],[列2]]-作業日報兼直接人件費個別明細表7[[#This Row],[列5]])&gt;0,FLOOR((作業日報兼直接人件費個別明細表7[[#This Row],[列4]]-作業日報兼直接人件費個別明細表7[[#This Row],[列2]]-作業日報兼直接人件費個別明細表7[[#This Row],[列5]]),"0:30"),""),"8:00"))</f>
        <v/>
      </c>
      <c r="H16" s="22"/>
    </row>
    <row r="17" spans="1:9" ht="24" customHeight="1" x14ac:dyDescent="0.15">
      <c r="A17" s="60"/>
      <c r="B17" s="60" t="str">
        <f>IF(作業日報兼直接人件費個別明細表7[[#This Row],[列1]]="", "", TEXT(作業日報兼直接人件費個別明細表7[[#This Row],[列1]],"aaaa"))</f>
        <v/>
      </c>
      <c r="C17" s="9"/>
      <c r="D17" s="10" t="s">
        <v>0</v>
      </c>
      <c r="E17" s="9"/>
      <c r="F17" s="11"/>
      <c r="G17" s="12" t="str">
        <f>IF(作業日報兼直接人件費個別明細表7[[#This Row],[列2]]="","",MIN(IF((作業日報兼直接人件費個別明細表7[[#This Row],[列4]]-作業日報兼直接人件費個別明細表7[[#This Row],[列2]]-作業日報兼直接人件費個別明細表7[[#This Row],[列5]])&gt;0,FLOOR((作業日報兼直接人件費個別明細表7[[#This Row],[列4]]-作業日報兼直接人件費個別明細表7[[#This Row],[列2]]-作業日報兼直接人件費個別明細表7[[#This Row],[列5]]),"0:30"),""),"8:00"))</f>
        <v/>
      </c>
      <c r="H17" s="22"/>
    </row>
    <row r="18" spans="1:9" ht="24" customHeight="1" x14ac:dyDescent="0.15">
      <c r="A18" s="60"/>
      <c r="B18" s="60" t="str">
        <f>IF(作業日報兼直接人件費個別明細表7[[#This Row],[列1]]="", "", TEXT(作業日報兼直接人件費個別明細表7[[#This Row],[列1]],"aaaa"))</f>
        <v/>
      </c>
      <c r="C18" s="9"/>
      <c r="D18" s="10" t="s">
        <v>0</v>
      </c>
      <c r="E18" s="9"/>
      <c r="F18" s="11"/>
      <c r="G18" s="12" t="str">
        <f>IF(作業日報兼直接人件費個別明細表7[[#This Row],[列2]]="","",MIN(IF((作業日報兼直接人件費個別明細表7[[#This Row],[列4]]-作業日報兼直接人件費個別明細表7[[#This Row],[列2]]-作業日報兼直接人件費個別明細表7[[#This Row],[列5]])&gt;0,FLOOR((作業日報兼直接人件費個別明細表7[[#This Row],[列4]]-作業日報兼直接人件費個別明細表7[[#This Row],[列2]]-作業日報兼直接人件費個別明細表7[[#This Row],[列5]]),"0:30"),""),"8:00"))</f>
        <v/>
      </c>
      <c r="H18" s="22"/>
    </row>
    <row r="19" spans="1:9" ht="24" customHeight="1" x14ac:dyDescent="0.15">
      <c r="A19" s="60"/>
      <c r="B19" s="60" t="str">
        <f>IF(作業日報兼直接人件費個別明細表7[[#This Row],[列1]]="", "", TEXT(作業日報兼直接人件費個別明細表7[[#This Row],[列1]],"aaaa"))</f>
        <v/>
      </c>
      <c r="C19" s="9"/>
      <c r="D19" s="10" t="s">
        <v>0</v>
      </c>
      <c r="E19" s="9"/>
      <c r="F19" s="11"/>
      <c r="G19" s="12" t="str">
        <f>IF(作業日報兼直接人件費個別明細表7[[#This Row],[列2]]="","",MIN(IF((作業日報兼直接人件費個別明細表7[[#This Row],[列4]]-作業日報兼直接人件費個別明細表7[[#This Row],[列2]]-作業日報兼直接人件費個別明細表7[[#This Row],[列5]])&gt;0,FLOOR((作業日報兼直接人件費個別明細表7[[#This Row],[列4]]-作業日報兼直接人件費個別明細表7[[#This Row],[列2]]-作業日報兼直接人件費個別明細表7[[#This Row],[列5]]),"0:30"),""),"8:00"))</f>
        <v/>
      </c>
      <c r="H19" s="22"/>
    </row>
    <row r="20" spans="1:9" ht="24" customHeight="1" x14ac:dyDescent="0.15">
      <c r="A20" s="60"/>
      <c r="B20" s="60" t="str">
        <f>IF(作業日報兼直接人件費個別明細表7[[#This Row],[列1]]="", "", TEXT(作業日報兼直接人件費個別明細表7[[#This Row],[列1]],"aaaa"))</f>
        <v/>
      </c>
      <c r="C20" s="9"/>
      <c r="D20" s="10" t="s">
        <v>0</v>
      </c>
      <c r="E20" s="9"/>
      <c r="F20" s="11"/>
      <c r="G20" s="12" t="str">
        <f>IF(作業日報兼直接人件費個別明細表7[[#This Row],[列2]]="","",MIN(IF((作業日報兼直接人件費個別明細表7[[#This Row],[列4]]-作業日報兼直接人件費個別明細表7[[#This Row],[列2]]-作業日報兼直接人件費個別明細表7[[#This Row],[列5]])&gt;0,FLOOR((作業日報兼直接人件費個別明細表7[[#This Row],[列4]]-作業日報兼直接人件費個別明細表7[[#This Row],[列2]]-作業日報兼直接人件費個別明細表7[[#This Row],[列5]]),"0:30"),""),"8:00"))</f>
        <v/>
      </c>
      <c r="H20" s="22"/>
    </row>
    <row r="21" spans="1:9" ht="24" customHeight="1" x14ac:dyDescent="0.15">
      <c r="A21" s="60"/>
      <c r="B21" s="60" t="str">
        <f>IF(作業日報兼直接人件費個別明細表7[[#This Row],[列1]]="", "", TEXT(作業日報兼直接人件費個別明細表7[[#This Row],[列1]],"aaaa"))</f>
        <v/>
      </c>
      <c r="C21" s="9"/>
      <c r="D21" s="10" t="s">
        <v>0</v>
      </c>
      <c r="E21" s="9"/>
      <c r="F21" s="11"/>
      <c r="G21" s="12" t="str">
        <f>IF(作業日報兼直接人件費個別明細表7[[#This Row],[列2]]="","",MIN(IF((作業日報兼直接人件費個別明細表7[[#This Row],[列4]]-作業日報兼直接人件費個別明細表7[[#This Row],[列2]]-作業日報兼直接人件費個別明細表7[[#This Row],[列5]])&gt;0,FLOOR((作業日報兼直接人件費個別明細表7[[#This Row],[列4]]-作業日報兼直接人件費個別明細表7[[#This Row],[列2]]-作業日報兼直接人件費個別明細表7[[#This Row],[列5]]),"0:30"),""),"8:00"))</f>
        <v/>
      </c>
      <c r="H21" s="22"/>
    </row>
    <row r="22" spans="1:9" ht="24" customHeight="1" x14ac:dyDescent="0.15">
      <c r="A22" s="60"/>
      <c r="B22" s="60" t="str">
        <f>IF(作業日報兼直接人件費個別明細表7[[#This Row],[列1]]="", "", TEXT(作業日報兼直接人件費個別明細表7[[#This Row],[列1]],"aaaa"))</f>
        <v/>
      </c>
      <c r="C22" s="9"/>
      <c r="D22" s="10" t="s">
        <v>0</v>
      </c>
      <c r="E22" s="9"/>
      <c r="F22" s="11"/>
      <c r="G22" s="12" t="str">
        <f>IF(作業日報兼直接人件費個別明細表7[[#This Row],[列2]]="","",MIN(IF((作業日報兼直接人件費個別明細表7[[#This Row],[列4]]-作業日報兼直接人件費個別明細表7[[#This Row],[列2]]-作業日報兼直接人件費個別明細表7[[#This Row],[列5]])&gt;0,FLOOR((作業日報兼直接人件費個別明細表7[[#This Row],[列4]]-作業日報兼直接人件費個別明細表7[[#This Row],[列2]]-作業日報兼直接人件費個別明細表7[[#This Row],[列5]]),"0:30"),""),"8:00"))</f>
        <v/>
      </c>
      <c r="H22" s="22"/>
    </row>
    <row r="23" spans="1:9" ht="24" customHeight="1" x14ac:dyDescent="0.15">
      <c r="A23" s="60"/>
      <c r="B23" s="60" t="str">
        <f>IF(作業日報兼直接人件費個別明細表7[[#This Row],[列1]]="", "", TEXT(作業日報兼直接人件費個別明細表7[[#This Row],[列1]],"aaaa"))</f>
        <v/>
      </c>
      <c r="C23" s="9"/>
      <c r="D23" s="10" t="s">
        <v>0</v>
      </c>
      <c r="E23" s="9"/>
      <c r="F23" s="11"/>
      <c r="G23" s="12" t="str">
        <f>IF(作業日報兼直接人件費個別明細表7[[#This Row],[列2]]="","",MIN(IF((作業日報兼直接人件費個別明細表7[[#This Row],[列4]]-作業日報兼直接人件費個別明細表7[[#This Row],[列2]]-作業日報兼直接人件費個別明細表7[[#This Row],[列5]])&gt;0,FLOOR((作業日報兼直接人件費個別明細表7[[#This Row],[列4]]-作業日報兼直接人件費個別明細表7[[#This Row],[列2]]-作業日報兼直接人件費個別明細表7[[#This Row],[列5]]),"0:30"),""),"8:00"))</f>
        <v/>
      </c>
      <c r="H23" s="22"/>
    </row>
    <row r="24" spans="1:9" ht="24" customHeight="1" x14ac:dyDescent="0.15">
      <c r="A24" s="60"/>
      <c r="B24" s="60" t="str">
        <f>IF(作業日報兼直接人件費個別明細表7[[#This Row],[列1]]="", "", TEXT(作業日報兼直接人件費個別明細表7[[#This Row],[列1]],"aaaa"))</f>
        <v/>
      </c>
      <c r="C24" s="9"/>
      <c r="D24" s="10" t="s">
        <v>0</v>
      </c>
      <c r="E24" s="9"/>
      <c r="F24" s="11"/>
      <c r="G24" s="12" t="str">
        <f>IF(作業日報兼直接人件費個別明細表7[[#This Row],[列2]]="","",MIN(IF((作業日報兼直接人件費個別明細表7[[#This Row],[列4]]-作業日報兼直接人件費個別明細表7[[#This Row],[列2]]-作業日報兼直接人件費個別明細表7[[#This Row],[列5]])&gt;0,FLOOR((作業日報兼直接人件費個別明細表7[[#This Row],[列4]]-作業日報兼直接人件費個別明細表7[[#This Row],[列2]]-作業日報兼直接人件費個別明細表7[[#This Row],[列5]]),"0:30"),""),"8:00"))</f>
        <v/>
      </c>
      <c r="H24" s="22"/>
    </row>
    <row r="25" spans="1:9" ht="24" customHeight="1" x14ac:dyDescent="0.15">
      <c r="A25" s="60"/>
      <c r="B25" s="60" t="str">
        <f>IF(作業日報兼直接人件費個別明細表7[[#This Row],[列1]]="", "", TEXT(作業日報兼直接人件費個別明細表7[[#This Row],[列1]],"aaaa"))</f>
        <v/>
      </c>
      <c r="C25" s="9"/>
      <c r="D25" s="10" t="s">
        <v>0</v>
      </c>
      <c r="E25" s="9"/>
      <c r="F25" s="11"/>
      <c r="G25" s="12" t="str">
        <f>IF(作業日報兼直接人件費個別明細表7[[#This Row],[列2]]="","",MIN(IF((作業日報兼直接人件費個別明細表7[[#This Row],[列4]]-作業日報兼直接人件費個別明細表7[[#This Row],[列2]]-作業日報兼直接人件費個別明細表7[[#This Row],[列5]])&gt;0,FLOOR((作業日報兼直接人件費個別明細表7[[#This Row],[列4]]-作業日報兼直接人件費個別明細表7[[#This Row],[列2]]-作業日報兼直接人件費個別明細表7[[#This Row],[列5]]),"0:30"),""),"8:00"))</f>
        <v/>
      </c>
      <c r="H25" s="22"/>
    </row>
    <row r="26" spans="1:9" ht="24" customHeight="1" x14ac:dyDescent="0.15">
      <c r="A26" s="60"/>
      <c r="B26" s="60" t="str">
        <f>IF(作業日報兼直接人件費個別明細表7[[#This Row],[列1]]="", "", TEXT(作業日報兼直接人件費個別明細表7[[#This Row],[列1]],"aaaa"))</f>
        <v/>
      </c>
      <c r="C26" s="9"/>
      <c r="D26" s="10" t="s">
        <v>0</v>
      </c>
      <c r="E26" s="9"/>
      <c r="F26" s="11"/>
      <c r="G26" s="12" t="str">
        <f>IF(作業日報兼直接人件費個別明細表7[[#This Row],[列2]]="","",MIN(IF((作業日報兼直接人件費個別明細表7[[#This Row],[列4]]-作業日報兼直接人件費個別明細表7[[#This Row],[列2]]-作業日報兼直接人件費個別明細表7[[#This Row],[列5]])&gt;0,FLOOR((作業日報兼直接人件費個別明細表7[[#This Row],[列4]]-作業日報兼直接人件費個別明細表7[[#This Row],[列2]]-作業日報兼直接人件費個別明細表7[[#This Row],[列5]]),"0:30"),""),"8:00"))</f>
        <v/>
      </c>
      <c r="H26" s="22"/>
    </row>
    <row r="27" spans="1:9" ht="24" customHeight="1" x14ac:dyDescent="0.15">
      <c r="A27" s="60"/>
      <c r="B27" s="60" t="str">
        <f>IF(作業日報兼直接人件費個別明細表7[[#This Row],[列1]]="", "", TEXT(作業日報兼直接人件費個別明細表7[[#This Row],[列1]],"aaaa"))</f>
        <v/>
      </c>
      <c r="C27" s="9"/>
      <c r="D27" s="10" t="s">
        <v>0</v>
      </c>
      <c r="E27" s="9"/>
      <c r="F27" s="11"/>
      <c r="G27" s="12" t="str">
        <f>IF(作業日報兼直接人件費個別明細表7[[#This Row],[列2]]="","",MIN(IF((作業日報兼直接人件費個別明細表7[[#This Row],[列4]]-作業日報兼直接人件費個別明細表7[[#This Row],[列2]]-作業日報兼直接人件費個別明細表7[[#This Row],[列5]])&gt;0,FLOOR((作業日報兼直接人件費個別明細表7[[#This Row],[列4]]-作業日報兼直接人件費個別明細表7[[#This Row],[列2]]-作業日報兼直接人件費個別明細表7[[#This Row],[列5]]),"0:30"),""),"8:00"))</f>
        <v/>
      </c>
      <c r="H27" s="22"/>
    </row>
    <row r="28" spans="1:9" ht="24" customHeight="1" x14ac:dyDescent="0.15">
      <c r="A28" s="60"/>
      <c r="B28" s="60" t="str">
        <f>IF(作業日報兼直接人件費個別明細表7[[#This Row],[列1]]="", "", TEXT(作業日報兼直接人件費個別明細表7[[#This Row],[列1]],"aaaa"))</f>
        <v/>
      </c>
      <c r="C28" s="9"/>
      <c r="D28" s="10" t="s">
        <v>0</v>
      </c>
      <c r="E28" s="9"/>
      <c r="F28" s="11"/>
      <c r="G28" s="12" t="str">
        <f>IF(作業日報兼直接人件費個別明細表7[[#This Row],[列2]]="","",MIN(IF((作業日報兼直接人件費個別明細表7[[#This Row],[列4]]-作業日報兼直接人件費個別明細表7[[#This Row],[列2]]-作業日報兼直接人件費個別明細表7[[#This Row],[列5]])&gt;0,FLOOR((作業日報兼直接人件費個別明細表7[[#This Row],[列4]]-作業日報兼直接人件費個別明細表7[[#This Row],[列2]]-作業日報兼直接人件費個別明細表7[[#This Row],[列5]]),"0:30"),""),"8:00"))</f>
        <v/>
      </c>
      <c r="H28" s="22"/>
    </row>
    <row r="29" spans="1:9" ht="24" customHeight="1" x14ac:dyDescent="0.15">
      <c r="A29" s="60"/>
      <c r="B29" s="60" t="str">
        <f>IF(作業日報兼直接人件費個別明細表7[[#This Row],[列1]]="", "", TEXT(作業日報兼直接人件費個別明細表7[[#This Row],[列1]],"aaaa"))</f>
        <v/>
      </c>
      <c r="C29" s="9"/>
      <c r="D29" s="10" t="s">
        <v>0</v>
      </c>
      <c r="E29" s="9"/>
      <c r="F29" s="11"/>
      <c r="G29" s="12" t="str">
        <f>IF(作業日報兼直接人件費個別明細表7[[#This Row],[列2]]="","",MIN(IF((作業日報兼直接人件費個別明細表7[[#This Row],[列4]]-作業日報兼直接人件費個別明細表7[[#This Row],[列2]]-作業日報兼直接人件費個別明細表7[[#This Row],[列5]])&gt;0,FLOOR((作業日報兼直接人件費個別明細表7[[#This Row],[列4]]-作業日報兼直接人件費個別明細表7[[#This Row],[列2]]-作業日報兼直接人件費個別明細表7[[#This Row],[列5]]),"0:30"),""),"8:00"))</f>
        <v/>
      </c>
      <c r="H29" s="22"/>
    </row>
    <row r="30" spans="1:9" ht="24" customHeight="1" x14ac:dyDescent="0.15">
      <c r="A30" s="60"/>
      <c r="B30" s="60" t="str">
        <f>IF(作業日報兼直接人件費個別明細表7[[#This Row],[列1]]="", "", TEXT(作業日報兼直接人件費個別明細表7[[#This Row],[列1]],"aaaa"))</f>
        <v/>
      </c>
      <c r="C30" s="9"/>
      <c r="D30" s="10" t="s">
        <v>0</v>
      </c>
      <c r="E30" s="9"/>
      <c r="F30" s="11"/>
      <c r="G30" s="12" t="str">
        <f>IF(作業日報兼直接人件費個別明細表7[[#This Row],[列2]]="","",MIN(IF((作業日報兼直接人件費個別明細表7[[#This Row],[列4]]-作業日報兼直接人件費個別明細表7[[#This Row],[列2]]-作業日報兼直接人件費個別明細表7[[#This Row],[列5]])&gt;0,FLOOR((作業日報兼直接人件費個別明細表7[[#This Row],[列4]]-作業日報兼直接人件費個別明細表7[[#This Row],[列2]]-作業日報兼直接人件費個別明細表7[[#This Row],[列5]]),"0:30"),""),"8:00"))</f>
        <v/>
      </c>
      <c r="H30" s="22"/>
    </row>
    <row r="31" spans="1:9" ht="24" customHeight="1" x14ac:dyDescent="0.15">
      <c r="A31" s="14" t="s">
        <v>8</v>
      </c>
      <c r="B31" s="14"/>
      <c r="C31" s="15"/>
      <c r="D31" s="16"/>
      <c r="E31" s="17"/>
      <c r="F31" s="18"/>
      <c r="G31" s="59">
        <f>SUBTOTAL(109,作業日報兼直接人件費個別明細表7[列6])</f>
        <v>0</v>
      </c>
      <c r="H31" s="13"/>
      <c r="I31" s="24"/>
    </row>
  </sheetData>
  <sheetProtection formatCells="0" selectLockedCells="1"/>
  <mergeCells count="7">
    <mergeCell ref="A6:H6"/>
    <mergeCell ref="C7:E7"/>
    <mergeCell ref="A1:H1"/>
    <mergeCell ref="A2:H2"/>
    <mergeCell ref="B3:H3"/>
    <mergeCell ref="B4:H4"/>
    <mergeCell ref="B5:H5"/>
  </mergeCells>
  <phoneticPr fontId="2"/>
  <dataValidations count="2">
    <dataValidation imeMode="halfAlpha" allowBlank="1" showInputMessage="1" showErrorMessage="1" sqref="E8:G30 A8:C30" xr:uid="{00000000-0002-0000-0900-000000000000}"/>
    <dataValidation imeMode="hiragana" allowBlank="1" showInputMessage="1" showErrorMessage="1" sqref="H8:H30" xr:uid="{00000000-0002-0000-0900-000001000000}"/>
  </dataValidations>
  <printOptions horizontalCentered="1"/>
  <pageMargins left="0.70866141732283472" right="0.70866141732283472" top="0.74803149606299213" bottom="0.74803149606299213" header="0.31496062992125984" footer="0.31496062992125984"/>
  <pageSetup paperSize="9" orientation="portrait" r:id="rId1"/>
  <headerFooter alignWithMargins="0"/>
  <drawing r:id="rId2"/>
  <legacyDrawing r:id="rId3"/>
  <tableParts count="1">
    <tablePart r:id="rId4"/>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CFF"/>
  </sheetPr>
  <dimension ref="A1:I31"/>
  <sheetViews>
    <sheetView zoomScaleNormal="100" workbookViewId="0">
      <selection sqref="A1:H1"/>
    </sheetView>
  </sheetViews>
  <sheetFormatPr defaultColWidth="11.375" defaultRowHeight="20.100000000000001" customHeight="1" x14ac:dyDescent="0.15"/>
  <cols>
    <col min="1" max="1" width="11.125" style="4" customWidth="1"/>
    <col min="2" max="2" width="5.625" style="4" bestFit="1" customWidth="1"/>
    <col min="3" max="3" width="8.375" style="6" customWidth="1"/>
    <col min="4" max="4" width="2.75" style="7" customWidth="1"/>
    <col min="5" max="5" width="8.375" style="6" customWidth="1"/>
    <col min="6" max="7" width="11.375" style="4" customWidth="1"/>
    <col min="8" max="8" width="33.375" style="8" customWidth="1"/>
    <col min="9" max="16384" width="11.375" style="4"/>
  </cols>
  <sheetData>
    <row r="1" spans="1:8" ht="18" customHeight="1" x14ac:dyDescent="0.15">
      <c r="A1" s="87" t="s">
        <v>33</v>
      </c>
      <c r="B1" s="87"/>
      <c r="C1" s="87"/>
      <c r="D1" s="87"/>
      <c r="E1" s="87"/>
      <c r="F1" s="87"/>
      <c r="G1" s="87"/>
      <c r="H1" s="87"/>
    </row>
    <row r="2" spans="1:8" ht="24" customHeight="1" x14ac:dyDescent="0.15">
      <c r="A2" s="88" t="s">
        <v>25</v>
      </c>
      <c r="B2" s="89"/>
      <c r="C2" s="89"/>
      <c r="D2" s="89"/>
      <c r="E2" s="89"/>
      <c r="F2" s="89"/>
      <c r="G2" s="89"/>
      <c r="H2" s="89"/>
    </row>
    <row r="3" spans="1:8" ht="24" customHeight="1" x14ac:dyDescent="0.15">
      <c r="A3" s="23" t="s">
        <v>10</v>
      </c>
      <c r="B3" s="92" t="str">
        <f ca="1">MID(CELL("filename",$A$3),FIND("]",CELL("filename",$A$3))+1,31)</f>
        <v>R8年11月</v>
      </c>
      <c r="C3" s="93"/>
      <c r="D3" s="93"/>
      <c r="E3" s="93"/>
      <c r="F3" s="93"/>
      <c r="G3" s="93"/>
      <c r="H3" s="94"/>
    </row>
    <row r="4" spans="1:8" ht="24" customHeight="1" x14ac:dyDescent="0.15">
      <c r="A4" s="23" t="s">
        <v>13</v>
      </c>
      <c r="B4" s="95" t="str">
        <f>IF(算定表!B4="","",算定表!B4)</f>
        <v/>
      </c>
      <c r="C4" s="96"/>
      <c r="D4" s="96"/>
      <c r="E4" s="96"/>
      <c r="F4" s="96"/>
      <c r="G4" s="96"/>
      <c r="H4" s="97"/>
    </row>
    <row r="5" spans="1:8" ht="24" customHeight="1" x14ac:dyDescent="0.15">
      <c r="A5" s="23" t="s">
        <v>12</v>
      </c>
      <c r="B5" s="95" t="str">
        <f>IF(算定表!B5="","",算定表!B5)</f>
        <v/>
      </c>
      <c r="C5" s="96"/>
      <c r="D5" s="96"/>
      <c r="E5" s="96"/>
      <c r="F5" s="96"/>
      <c r="G5" s="96"/>
      <c r="H5" s="97"/>
    </row>
    <row r="6" spans="1:8" ht="18" customHeight="1" x14ac:dyDescent="0.15">
      <c r="A6" s="90" t="s">
        <v>27</v>
      </c>
      <c r="B6" s="91"/>
      <c r="C6" s="91"/>
      <c r="D6" s="91"/>
      <c r="E6" s="91"/>
      <c r="F6" s="91"/>
      <c r="G6" s="91"/>
      <c r="H6" s="91"/>
    </row>
    <row r="7" spans="1:8" s="5" customFormat="1" ht="24" customHeight="1" x14ac:dyDescent="0.15">
      <c r="A7" s="19" t="s">
        <v>11</v>
      </c>
      <c r="B7" s="66" t="s">
        <v>42</v>
      </c>
      <c r="C7" s="100" t="s">
        <v>17</v>
      </c>
      <c r="D7" s="100"/>
      <c r="E7" s="100"/>
      <c r="F7" s="21" t="s">
        <v>14</v>
      </c>
      <c r="G7" s="19" t="s">
        <v>16</v>
      </c>
      <c r="H7" s="56" t="s">
        <v>1</v>
      </c>
    </row>
    <row r="8" spans="1:8" ht="24" customHeight="1" x14ac:dyDescent="0.15">
      <c r="A8" s="60"/>
      <c r="B8" s="60" t="str">
        <f>IF(作業日報兼直接人件費個別明細表8[[#This Row],[列1]]="", "", TEXT(作業日報兼直接人件費個別明細表8[[#This Row],[列1]],"aaaa"))</f>
        <v/>
      </c>
      <c r="C8" s="9"/>
      <c r="D8" s="10" t="s">
        <v>0</v>
      </c>
      <c r="E8" s="9"/>
      <c r="F8" s="11"/>
      <c r="G8" s="12" t="str">
        <f>IF(作業日報兼直接人件費個別明細表8[[#This Row],[列2]]="","",MIN(IF((作業日報兼直接人件費個別明細表8[[#This Row],[列4]]-作業日報兼直接人件費個別明細表8[[#This Row],[列2]]-作業日報兼直接人件費個別明細表8[[#This Row],[列5]])&gt;0,FLOOR((作業日報兼直接人件費個別明細表8[[#This Row],[列4]]-作業日報兼直接人件費個別明細表8[[#This Row],[列2]]-作業日報兼直接人件費個別明細表8[[#This Row],[列5]]),"0:30"),""),"8:00"))</f>
        <v/>
      </c>
      <c r="H8" s="22"/>
    </row>
    <row r="9" spans="1:8" ht="24" customHeight="1" x14ac:dyDescent="0.15">
      <c r="A9" s="60"/>
      <c r="B9" s="60" t="str">
        <f>IF(作業日報兼直接人件費個別明細表8[[#This Row],[列1]]="", "", TEXT(作業日報兼直接人件費個別明細表8[[#This Row],[列1]],"aaaa"))</f>
        <v/>
      </c>
      <c r="C9" s="9"/>
      <c r="D9" s="10" t="s">
        <v>0</v>
      </c>
      <c r="E9" s="9"/>
      <c r="F9" s="11"/>
      <c r="G9" s="12" t="str">
        <f>IF(作業日報兼直接人件費個別明細表8[[#This Row],[列2]]="","",MIN(IF((作業日報兼直接人件費個別明細表8[[#This Row],[列4]]-作業日報兼直接人件費個別明細表8[[#This Row],[列2]]-作業日報兼直接人件費個別明細表8[[#This Row],[列5]])&gt;0,FLOOR((作業日報兼直接人件費個別明細表8[[#This Row],[列4]]-作業日報兼直接人件費個別明細表8[[#This Row],[列2]]-作業日報兼直接人件費個別明細表8[[#This Row],[列5]]),"0:30"),""),"8:00"))</f>
        <v/>
      </c>
      <c r="H9" s="22"/>
    </row>
    <row r="10" spans="1:8" ht="24" customHeight="1" x14ac:dyDescent="0.15">
      <c r="A10" s="60"/>
      <c r="B10" s="60" t="str">
        <f>IF(作業日報兼直接人件費個別明細表8[[#This Row],[列1]]="", "", TEXT(作業日報兼直接人件費個別明細表8[[#This Row],[列1]],"aaaa"))</f>
        <v/>
      </c>
      <c r="C10" s="9"/>
      <c r="D10" s="10" t="s">
        <v>0</v>
      </c>
      <c r="E10" s="9"/>
      <c r="F10" s="11"/>
      <c r="G10" s="12" t="str">
        <f>IF(作業日報兼直接人件費個別明細表8[[#This Row],[列2]]="","",MIN(IF((作業日報兼直接人件費個別明細表8[[#This Row],[列4]]-作業日報兼直接人件費個別明細表8[[#This Row],[列2]]-作業日報兼直接人件費個別明細表8[[#This Row],[列5]])&gt;0,FLOOR((作業日報兼直接人件費個別明細表8[[#This Row],[列4]]-作業日報兼直接人件費個別明細表8[[#This Row],[列2]]-作業日報兼直接人件費個別明細表8[[#This Row],[列5]]),"0:30"),""),"8:00"))</f>
        <v/>
      </c>
      <c r="H10" s="22"/>
    </row>
    <row r="11" spans="1:8" ht="24" customHeight="1" x14ac:dyDescent="0.15">
      <c r="A11" s="60"/>
      <c r="B11" s="60" t="str">
        <f>IF(作業日報兼直接人件費個別明細表8[[#This Row],[列1]]="", "", TEXT(作業日報兼直接人件費個別明細表8[[#This Row],[列1]],"aaaa"))</f>
        <v/>
      </c>
      <c r="C11" s="9"/>
      <c r="D11" s="10" t="s">
        <v>0</v>
      </c>
      <c r="E11" s="9"/>
      <c r="F11" s="11"/>
      <c r="G11" s="12" t="str">
        <f>IF(作業日報兼直接人件費個別明細表8[[#This Row],[列2]]="","",MIN(IF((作業日報兼直接人件費個別明細表8[[#This Row],[列4]]-作業日報兼直接人件費個別明細表8[[#This Row],[列2]]-作業日報兼直接人件費個別明細表8[[#This Row],[列5]])&gt;0,FLOOR((作業日報兼直接人件費個別明細表8[[#This Row],[列4]]-作業日報兼直接人件費個別明細表8[[#This Row],[列2]]-作業日報兼直接人件費個別明細表8[[#This Row],[列5]]),"0:30"),""),"8:00"))</f>
        <v/>
      </c>
      <c r="H11" s="22"/>
    </row>
    <row r="12" spans="1:8" ht="24" customHeight="1" x14ac:dyDescent="0.15">
      <c r="A12" s="60"/>
      <c r="B12" s="60" t="str">
        <f>IF(作業日報兼直接人件費個別明細表8[[#This Row],[列1]]="", "", TEXT(作業日報兼直接人件費個別明細表8[[#This Row],[列1]],"aaaa"))</f>
        <v/>
      </c>
      <c r="C12" s="9"/>
      <c r="D12" s="10" t="s">
        <v>0</v>
      </c>
      <c r="E12" s="9"/>
      <c r="F12" s="11"/>
      <c r="G12" s="12" t="str">
        <f>IF(作業日報兼直接人件費個別明細表8[[#This Row],[列2]]="","",MIN(IF((作業日報兼直接人件費個別明細表8[[#This Row],[列4]]-作業日報兼直接人件費個別明細表8[[#This Row],[列2]]-作業日報兼直接人件費個別明細表8[[#This Row],[列5]])&gt;0,FLOOR((作業日報兼直接人件費個別明細表8[[#This Row],[列4]]-作業日報兼直接人件費個別明細表8[[#This Row],[列2]]-作業日報兼直接人件費個別明細表8[[#This Row],[列5]]),"0:30"),""),"8:00"))</f>
        <v/>
      </c>
      <c r="H12" s="22"/>
    </row>
    <row r="13" spans="1:8" ht="24" customHeight="1" x14ac:dyDescent="0.15">
      <c r="A13" s="60"/>
      <c r="B13" s="60" t="str">
        <f>IF(作業日報兼直接人件費個別明細表8[[#This Row],[列1]]="", "", TEXT(作業日報兼直接人件費個別明細表8[[#This Row],[列1]],"aaaa"))</f>
        <v/>
      </c>
      <c r="C13" s="9"/>
      <c r="D13" s="10" t="s">
        <v>0</v>
      </c>
      <c r="E13" s="9"/>
      <c r="F13" s="11"/>
      <c r="G13" s="12" t="str">
        <f>IF(作業日報兼直接人件費個別明細表8[[#This Row],[列2]]="","",MIN(IF((作業日報兼直接人件費個別明細表8[[#This Row],[列4]]-作業日報兼直接人件費個別明細表8[[#This Row],[列2]]-作業日報兼直接人件費個別明細表8[[#This Row],[列5]])&gt;0,FLOOR((作業日報兼直接人件費個別明細表8[[#This Row],[列4]]-作業日報兼直接人件費個別明細表8[[#This Row],[列2]]-作業日報兼直接人件費個別明細表8[[#This Row],[列5]]),"0:30"),""),"8:00"))</f>
        <v/>
      </c>
      <c r="H13" s="22"/>
    </row>
    <row r="14" spans="1:8" ht="24" customHeight="1" x14ac:dyDescent="0.15">
      <c r="A14" s="60"/>
      <c r="B14" s="60" t="str">
        <f>IF(作業日報兼直接人件費個別明細表8[[#This Row],[列1]]="", "", TEXT(作業日報兼直接人件費個別明細表8[[#This Row],[列1]],"aaaa"))</f>
        <v/>
      </c>
      <c r="C14" s="9"/>
      <c r="D14" s="10" t="s">
        <v>0</v>
      </c>
      <c r="E14" s="9"/>
      <c r="F14" s="11"/>
      <c r="G14" s="12" t="str">
        <f>IF(作業日報兼直接人件費個別明細表8[[#This Row],[列2]]="","",MIN(IF((作業日報兼直接人件費個別明細表8[[#This Row],[列4]]-作業日報兼直接人件費個別明細表8[[#This Row],[列2]]-作業日報兼直接人件費個別明細表8[[#This Row],[列5]])&gt;0,FLOOR((作業日報兼直接人件費個別明細表8[[#This Row],[列4]]-作業日報兼直接人件費個別明細表8[[#This Row],[列2]]-作業日報兼直接人件費個別明細表8[[#This Row],[列5]]),"0:30"),""),"8:00"))</f>
        <v/>
      </c>
      <c r="H14" s="22"/>
    </row>
    <row r="15" spans="1:8" ht="24" customHeight="1" x14ac:dyDescent="0.15">
      <c r="A15" s="60"/>
      <c r="B15" s="60" t="str">
        <f>IF(作業日報兼直接人件費個別明細表8[[#This Row],[列1]]="", "", TEXT(作業日報兼直接人件費個別明細表8[[#This Row],[列1]],"aaaa"))</f>
        <v/>
      </c>
      <c r="C15" s="9"/>
      <c r="D15" s="10" t="s">
        <v>0</v>
      </c>
      <c r="E15" s="9"/>
      <c r="F15" s="11"/>
      <c r="G15" s="12" t="str">
        <f>IF(作業日報兼直接人件費個別明細表8[[#This Row],[列2]]="","",MIN(IF((作業日報兼直接人件費個別明細表8[[#This Row],[列4]]-作業日報兼直接人件費個別明細表8[[#This Row],[列2]]-作業日報兼直接人件費個別明細表8[[#This Row],[列5]])&gt;0,FLOOR((作業日報兼直接人件費個別明細表8[[#This Row],[列4]]-作業日報兼直接人件費個別明細表8[[#This Row],[列2]]-作業日報兼直接人件費個別明細表8[[#This Row],[列5]]),"0:30"),""),"8:00"))</f>
        <v/>
      </c>
      <c r="H15" s="22"/>
    </row>
    <row r="16" spans="1:8" ht="24" customHeight="1" x14ac:dyDescent="0.15">
      <c r="A16" s="60"/>
      <c r="B16" s="60" t="str">
        <f>IF(作業日報兼直接人件費個別明細表8[[#This Row],[列1]]="", "", TEXT(作業日報兼直接人件費個別明細表8[[#This Row],[列1]],"aaaa"))</f>
        <v/>
      </c>
      <c r="C16" s="9"/>
      <c r="D16" s="10" t="s">
        <v>0</v>
      </c>
      <c r="E16" s="9"/>
      <c r="F16" s="11"/>
      <c r="G16" s="12" t="str">
        <f>IF(作業日報兼直接人件費個別明細表8[[#This Row],[列2]]="","",MIN(IF((作業日報兼直接人件費個別明細表8[[#This Row],[列4]]-作業日報兼直接人件費個別明細表8[[#This Row],[列2]]-作業日報兼直接人件費個別明細表8[[#This Row],[列5]])&gt;0,FLOOR((作業日報兼直接人件費個別明細表8[[#This Row],[列4]]-作業日報兼直接人件費個別明細表8[[#This Row],[列2]]-作業日報兼直接人件費個別明細表8[[#This Row],[列5]]),"0:30"),""),"8:00"))</f>
        <v/>
      </c>
      <c r="H16" s="22"/>
    </row>
    <row r="17" spans="1:9" ht="24" customHeight="1" x14ac:dyDescent="0.15">
      <c r="A17" s="60"/>
      <c r="B17" s="60" t="str">
        <f>IF(作業日報兼直接人件費個別明細表8[[#This Row],[列1]]="", "", TEXT(作業日報兼直接人件費個別明細表8[[#This Row],[列1]],"aaaa"))</f>
        <v/>
      </c>
      <c r="C17" s="9"/>
      <c r="D17" s="10" t="s">
        <v>0</v>
      </c>
      <c r="E17" s="9"/>
      <c r="F17" s="11"/>
      <c r="G17" s="12" t="str">
        <f>IF(作業日報兼直接人件費個別明細表8[[#This Row],[列2]]="","",MIN(IF((作業日報兼直接人件費個別明細表8[[#This Row],[列4]]-作業日報兼直接人件費個別明細表8[[#This Row],[列2]]-作業日報兼直接人件費個別明細表8[[#This Row],[列5]])&gt;0,FLOOR((作業日報兼直接人件費個別明細表8[[#This Row],[列4]]-作業日報兼直接人件費個別明細表8[[#This Row],[列2]]-作業日報兼直接人件費個別明細表8[[#This Row],[列5]]),"0:30"),""),"8:00"))</f>
        <v/>
      </c>
      <c r="H17" s="22"/>
    </row>
    <row r="18" spans="1:9" ht="24" customHeight="1" x14ac:dyDescent="0.15">
      <c r="A18" s="60"/>
      <c r="B18" s="60" t="str">
        <f>IF(作業日報兼直接人件費個別明細表8[[#This Row],[列1]]="", "", TEXT(作業日報兼直接人件費個別明細表8[[#This Row],[列1]],"aaaa"))</f>
        <v/>
      </c>
      <c r="C18" s="9"/>
      <c r="D18" s="10" t="s">
        <v>0</v>
      </c>
      <c r="E18" s="9"/>
      <c r="F18" s="11"/>
      <c r="G18" s="12" t="str">
        <f>IF(作業日報兼直接人件費個別明細表8[[#This Row],[列2]]="","",MIN(IF((作業日報兼直接人件費個別明細表8[[#This Row],[列4]]-作業日報兼直接人件費個別明細表8[[#This Row],[列2]]-作業日報兼直接人件費個別明細表8[[#This Row],[列5]])&gt;0,FLOOR((作業日報兼直接人件費個別明細表8[[#This Row],[列4]]-作業日報兼直接人件費個別明細表8[[#This Row],[列2]]-作業日報兼直接人件費個別明細表8[[#This Row],[列5]]),"0:30"),""),"8:00"))</f>
        <v/>
      </c>
      <c r="H18" s="22"/>
    </row>
    <row r="19" spans="1:9" ht="24" customHeight="1" x14ac:dyDescent="0.15">
      <c r="A19" s="60"/>
      <c r="B19" s="60" t="str">
        <f>IF(作業日報兼直接人件費個別明細表8[[#This Row],[列1]]="", "", TEXT(作業日報兼直接人件費個別明細表8[[#This Row],[列1]],"aaaa"))</f>
        <v/>
      </c>
      <c r="C19" s="9"/>
      <c r="D19" s="10" t="s">
        <v>0</v>
      </c>
      <c r="E19" s="9"/>
      <c r="F19" s="11"/>
      <c r="G19" s="12" t="str">
        <f>IF(作業日報兼直接人件費個別明細表8[[#This Row],[列2]]="","",MIN(IF((作業日報兼直接人件費個別明細表8[[#This Row],[列4]]-作業日報兼直接人件費個別明細表8[[#This Row],[列2]]-作業日報兼直接人件費個別明細表8[[#This Row],[列5]])&gt;0,FLOOR((作業日報兼直接人件費個別明細表8[[#This Row],[列4]]-作業日報兼直接人件費個別明細表8[[#This Row],[列2]]-作業日報兼直接人件費個別明細表8[[#This Row],[列5]]),"0:30"),""),"8:00"))</f>
        <v/>
      </c>
      <c r="H19" s="22"/>
    </row>
    <row r="20" spans="1:9" ht="24" customHeight="1" x14ac:dyDescent="0.15">
      <c r="A20" s="60"/>
      <c r="B20" s="60" t="str">
        <f>IF(作業日報兼直接人件費個別明細表8[[#This Row],[列1]]="", "", TEXT(作業日報兼直接人件費個別明細表8[[#This Row],[列1]],"aaaa"))</f>
        <v/>
      </c>
      <c r="C20" s="9"/>
      <c r="D20" s="10" t="s">
        <v>0</v>
      </c>
      <c r="E20" s="9"/>
      <c r="F20" s="11"/>
      <c r="G20" s="12" t="str">
        <f>IF(作業日報兼直接人件費個別明細表8[[#This Row],[列2]]="","",MIN(IF((作業日報兼直接人件費個別明細表8[[#This Row],[列4]]-作業日報兼直接人件費個別明細表8[[#This Row],[列2]]-作業日報兼直接人件費個別明細表8[[#This Row],[列5]])&gt;0,FLOOR((作業日報兼直接人件費個別明細表8[[#This Row],[列4]]-作業日報兼直接人件費個別明細表8[[#This Row],[列2]]-作業日報兼直接人件費個別明細表8[[#This Row],[列5]]),"0:30"),""),"8:00"))</f>
        <v/>
      </c>
      <c r="H20" s="22"/>
    </row>
    <row r="21" spans="1:9" ht="24" customHeight="1" x14ac:dyDescent="0.15">
      <c r="A21" s="60"/>
      <c r="B21" s="60" t="str">
        <f>IF(作業日報兼直接人件費個別明細表8[[#This Row],[列1]]="", "", TEXT(作業日報兼直接人件費個別明細表8[[#This Row],[列1]],"aaaa"))</f>
        <v/>
      </c>
      <c r="C21" s="9"/>
      <c r="D21" s="10" t="s">
        <v>0</v>
      </c>
      <c r="E21" s="9"/>
      <c r="F21" s="11"/>
      <c r="G21" s="12" t="str">
        <f>IF(作業日報兼直接人件費個別明細表8[[#This Row],[列2]]="","",MIN(IF((作業日報兼直接人件費個別明細表8[[#This Row],[列4]]-作業日報兼直接人件費個別明細表8[[#This Row],[列2]]-作業日報兼直接人件費個別明細表8[[#This Row],[列5]])&gt;0,FLOOR((作業日報兼直接人件費個別明細表8[[#This Row],[列4]]-作業日報兼直接人件費個別明細表8[[#This Row],[列2]]-作業日報兼直接人件費個別明細表8[[#This Row],[列5]]),"0:30"),""),"8:00"))</f>
        <v/>
      </c>
      <c r="H21" s="22"/>
    </row>
    <row r="22" spans="1:9" ht="24" customHeight="1" x14ac:dyDescent="0.15">
      <c r="A22" s="60"/>
      <c r="B22" s="60" t="str">
        <f>IF(作業日報兼直接人件費個別明細表8[[#This Row],[列1]]="", "", TEXT(作業日報兼直接人件費個別明細表8[[#This Row],[列1]],"aaaa"))</f>
        <v/>
      </c>
      <c r="C22" s="9"/>
      <c r="D22" s="10" t="s">
        <v>0</v>
      </c>
      <c r="E22" s="9"/>
      <c r="F22" s="11"/>
      <c r="G22" s="12" t="str">
        <f>IF(作業日報兼直接人件費個別明細表8[[#This Row],[列2]]="","",MIN(IF((作業日報兼直接人件費個別明細表8[[#This Row],[列4]]-作業日報兼直接人件費個別明細表8[[#This Row],[列2]]-作業日報兼直接人件費個別明細表8[[#This Row],[列5]])&gt;0,FLOOR((作業日報兼直接人件費個別明細表8[[#This Row],[列4]]-作業日報兼直接人件費個別明細表8[[#This Row],[列2]]-作業日報兼直接人件費個別明細表8[[#This Row],[列5]]),"0:30"),""),"8:00"))</f>
        <v/>
      </c>
      <c r="H22" s="22"/>
    </row>
    <row r="23" spans="1:9" ht="24" customHeight="1" x14ac:dyDescent="0.15">
      <c r="A23" s="60"/>
      <c r="B23" s="60" t="str">
        <f>IF(作業日報兼直接人件費個別明細表8[[#This Row],[列1]]="", "", TEXT(作業日報兼直接人件費個別明細表8[[#This Row],[列1]],"aaaa"))</f>
        <v/>
      </c>
      <c r="C23" s="9"/>
      <c r="D23" s="10" t="s">
        <v>0</v>
      </c>
      <c r="E23" s="9"/>
      <c r="F23" s="11"/>
      <c r="G23" s="12" t="str">
        <f>IF(作業日報兼直接人件費個別明細表8[[#This Row],[列2]]="","",MIN(IF((作業日報兼直接人件費個別明細表8[[#This Row],[列4]]-作業日報兼直接人件費個別明細表8[[#This Row],[列2]]-作業日報兼直接人件費個別明細表8[[#This Row],[列5]])&gt;0,FLOOR((作業日報兼直接人件費個別明細表8[[#This Row],[列4]]-作業日報兼直接人件費個別明細表8[[#This Row],[列2]]-作業日報兼直接人件費個別明細表8[[#This Row],[列5]]),"0:30"),""),"8:00"))</f>
        <v/>
      </c>
      <c r="H23" s="22"/>
    </row>
    <row r="24" spans="1:9" ht="24" customHeight="1" x14ac:dyDescent="0.15">
      <c r="A24" s="60"/>
      <c r="B24" s="60" t="str">
        <f>IF(作業日報兼直接人件費個別明細表8[[#This Row],[列1]]="", "", TEXT(作業日報兼直接人件費個別明細表8[[#This Row],[列1]],"aaaa"))</f>
        <v/>
      </c>
      <c r="C24" s="9"/>
      <c r="D24" s="10" t="s">
        <v>0</v>
      </c>
      <c r="E24" s="9"/>
      <c r="F24" s="11"/>
      <c r="G24" s="12" t="str">
        <f>IF(作業日報兼直接人件費個別明細表8[[#This Row],[列2]]="","",MIN(IF((作業日報兼直接人件費個別明細表8[[#This Row],[列4]]-作業日報兼直接人件費個別明細表8[[#This Row],[列2]]-作業日報兼直接人件費個別明細表8[[#This Row],[列5]])&gt;0,FLOOR((作業日報兼直接人件費個別明細表8[[#This Row],[列4]]-作業日報兼直接人件費個別明細表8[[#This Row],[列2]]-作業日報兼直接人件費個別明細表8[[#This Row],[列5]]),"0:30"),""),"8:00"))</f>
        <v/>
      </c>
      <c r="H24" s="22"/>
    </row>
    <row r="25" spans="1:9" ht="24" customHeight="1" x14ac:dyDescent="0.15">
      <c r="A25" s="60"/>
      <c r="B25" s="60" t="str">
        <f>IF(作業日報兼直接人件費個別明細表8[[#This Row],[列1]]="", "", TEXT(作業日報兼直接人件費個別明細表8[[#This Row],[列1]],"aaaa"))</f>
        <v/>
      </c>
      <c r="C25" s="9"/>
      <c r="D25" s="10" t="s">
        <v>0</v>
      </c>
      <c r="E25" s="9"/>
      <c r="F25" s="11"/>
      <c r="G25" s="12" t="str">
        <f>IF(作業日報兼直接人件費個別明細表8[[#This Row],[列2]]="","",MIN(IF((作業日報兼直接人件費個別明細表8[[#This Row],[列4]]-作業日報兼直接人件費個別明細表8[[#This Row],[列2]]-作業日報兼直接人件費個別明細表8[[#This Row],[列5]])&gt;0,FLOOR((作業日報兼直接人件費個別明細表8[[#This Row],[列4]]-作業日報兼直接人件費個別明細表8[[#This Row],[列2]]-作業日報兼直接人件費個別明細表8[[#This Row],[列5]]),"0:30"),""),"8:00"))</f>
        <v/>
      </c>
      <c r="H25" s="22"/>
    </row>
    <row r="26" spans="1:9" ht="24" customHeight="1" x14ac:dyDescent="0.15">
      <c r="A26" s="60"/>
      <c r="B26" s="60" t="str">
        <f>IF(作業日報兼直接人件費個別明細表8[[#This Row],[列1]]="", "", TEXT(作業日報兼直接人件費個別明細表8[[#This Row],[列1]],"aaaa"))</f>
        <v/>
      </c>
      <c r="C26" s="9"/>
      <c r="D26" s="10" t="s">
        <v>0</v>
      </c>
      <c r="E26" s="9"/>
      <c r="F26" s="11"/>
      <c r="G26" s="12" t="str">
        <f>IF(作業日報兼直接人件費個別明細表8[[#This Row],[列2]]="","",MIN(IF((作業日報兼直接人件費個別明細表8[[#This Row],[列4]]-作業日報兼直接人件費個別明細表8[[#This Row],[列2]]-作業日報兼直接人件費個別明細表8[[#This Row],[列5]])&gt;0,FLOOR((作業日報兼直接人件費個別明細表8[[#This Row],[列4]]-作業日報兼直接人件費個別明細表8[[#This Row],[列2]]-作業日報兼直接人件費個別明細表8[[#This Row],[列5]]),"0:30"),""),"8:00"))</f>
        <v/>
      </c>
      <c r="H26" s="22"/>
    </row>
    <row r="27" spans="1:9" ht="24" customHeight="1" x14ac:dyDescent="0.15">
      <c r="A27" s="60"/>
      <c r="B27" s="60" t="str">
        <f>IF(作業日報兼直接人件費個別明細表8[[#This Row],[列1]]="", "", TEXT(作業日報兼直接人件費個別明細表8[[#This Row],[列1]],"aaaa"))</f>
        <v/>
      </c>
      <c r="C27" s="9"/>
      <c r="D27" s="10" t="s">
        <v>0</v>
      </c>
      <c r="E27" s="9"/>
      <c r="F27" s="11"/>
      <c r="G27" s="12" t="str">
        <f>IF(作業日報兼直接人件費個別明細表8[[#This Row],[列2]]="","",MIN(IF((作業日報兼直接人件費個別明細表8[[#This Row],[列4]]-作業日報兼直接人件費個別明細表8[[#This Row],[列2]]-作業日報兼直接人件費個別明細表8[[#This Row],[列5]])&gt;0,FLOOR((作業日報兼直接人件費個別明細表8[[#This Row],[列4]]-作業日報兼直接人件費個別明細表8[[#This Row],[列2]]-作業日報兼直接人件費個別明細表8[[#This Row],[列5]]),"0:30"),""),"8:00"))</f>
        <v/>
      </c>
      <c r="H27" s="22"/>
    </row>
    <row r="28" spans="1:9" ht="24" customHeight="1" x14ac:dyDescent="0.15">
      <c r="A28" s="60"/>
      <c r="B28" s="60" t="str">
        <f>IF(作業日報兼直接人件費個別明細表8[[#This Row],[列1]]="", "", TEXT(作業日報兼直接人件費個別明細表8[[#This Row],[列1]],"aaaa"))</f>
        <v/>
      </c>
      <c r="C28" s="9"/>
      <c r="D28" s="10" t="s">
        <v>0</v>
      </c>
      <c r="E28" s="9"/>
      <c r="F28" s="11"/>
      <c r="G28" s="12" t="str">
        <f>IF(作業日報兼直接人件費個別明細表8[[#This Row],[列2]]="","",MIN(IF((作業日報兼直接人件費個別明細表8[[#This Row],[列4]]-作業日報兼直接人件費個別明細表8[[#This Row],[列2]]-作業日報兼直接人件費個別明細表8[[#This Row],[列5]])&gt;0,FLOOR((作業日報兼直接人件費個別明細表8[[#This Row],[列4]]-作業日報兼直接人件費個別明細表8[[#This Row],[列2]]-作業日報兼直接人件費個別明細表8[[#This Row],[列5]]),"0:30"),""),"8:00"))</f>
        <v/>
      </c>
      <c r="H28" s="22"/>
    </row>
    <row r="29" spans="1:9" ht="24" customHeight="1" x14ac:dyDescent="0.15">
      <c r="A29" s="60"/>
      <c r="B29" s="60" t="str">
        <f>IF(作業日報兼直接人件費個別明細表8[[#This Row],[列1]]="", "", TEXT(作業日報兼直接人件費個別明細表8[[#This Row],[列1]],"aaaa"))</f>
        <v/>
      </c>
      <c r="C29" s="9"/>
      <c r="D29" s="10" t="s">
        <v>0</v>
      </c>
      <c r="E29" s="9"/>
      <c r="F29" s="11"/>
      <c r="G29" s="12" t="str">
        <f>IF(作業日報兼直接人件費個別明細表8[[#This Row],[列2]]="","",MIN(IF((作業日報兼直接人件費個別明細表8[[#This Row],[列4]]-作業日報兼直接人件費個別明細表8[[#This Row],[列2]]-作業日報兼直接人件費個別明細表8[[#This Row],[列5]])&gt;0,FLOOR((作業日報兼直接人件費個別明細表8[[#This Row],[列4]]-作業日報兼直接人件費個別明細表8[[#This Row],[列2]]-作業日報兼直接人件費個別明細表8[[#This Row],[列5]]),"0:30"),""),"8:00"))</f>
        <v/>
      </c>
      <c r="H29" s="22"/>
    </row>
    <row r="30" spans="1:9" ht="24" customHeight="1" x14ac:dyDescent="0.15">
      <c r="A30" s="60"/>
      <c r="B30" s="60" t="str">
        <f>IF(作業日報兼直接人件費個別明細表8[[#This Row],[列1]]="", "", TEXT(作業日報兼直接人件費個別明細表8[[#This Row],[列1]],"aaaa"))</f>
        <v/>
      </c>
      <c r="C30" s="9"/>
      <c r="D30" s="10" t="s">
        <v>0</v>
      </c>
      <c r="E30" s="9"/>
      <c r="F30" s="11"/>
      <c r="G30" s="12" t="str">
        <f>IF(作業日報兼直接人件費個別明細表8[[#This Row],[列2]]="","",MIN(IF((作業日報兼直接人件費個別明細表8[[#This Row],[列4]]-作業日報兼直接人件費個別明細表8[[#This Row],[列2]]-作業日報兼直接人件費個別明細表8[[#This Row],[列5]])&gt;0,FLOOR((作業日報兼直接人件費個別明細表8[[#This Row],[列4]]-作業日報兼直接人件費個別明細表8[[#This Row],[列2]]-作業日報兼直接人件費個別明細表8[[#This Row],[列5]]),"0:30"),""),"8:00"))</f>
        <v/>
      </c>
      <c r="H30" s="22"/>
    </row>
    <row r="31" spans="1:9" ht="24" customHeight="1" x14ac:dyDescent="0.15">
      <c r="A31" s="14" t="s">
        <v>8</v>
      </c>
      <c r="B31" s="14"/>
      <c r="C31" s="15"/>
      <c r="D31" s="16"/>
      <c r="E31" s="17"/>
      <c r="F31" s="18"/>
      <c r="G31" s="59">
        <f>SUBTOTAL(109,作業日報兼直接人件費個別明細表8[列6])</f>
        <v>0</v>
      </c>
      <c r="H31" s="13"/>
      <c r="I31" s="24"/>
    </row>
  </sheetData>
  <sheetProtection formatCells="0" selectLockedCells="1"/>
  <mergeCells count="7">
    <mergeCell ref="A6:H6"/>
    <mergeCell ref="C7:E7"/>
    <mergeCell ref="A1:H1"/>
    <mergeCell ref="A2:H2"/>
    <mergeCell ref="B3:H3"/>
    <mergeCell ref="B4:H4"/>
    <mergeCell ref="B5:H5"/>
  </mergeCells>
  <phoneticPr fontId="2"/>
  <dataValidations count="2">
    <dataValidation imeMode="hiragana" allowBlank="1" showInputMessage="1" showErrorMessage="1" sqref="H8:H30" xr:uid="{00000000-0002-0000-0A00-000000000000}"/>
    <dataValidation imeMode="halfAlpha" allowBlank="1" showInputMessage="1" showErrorMessage="1" sqref="E8:G30 A8:C30" xr:uid="{00000000-0002-0000-0A00-000001000000}"/>
  </dataValidations>
  <printOptions horizontalCentered="1"/>
  <pageMargins left="0.70866141732283472" right="0.70866141732283472" top="0.74803149606299213" bottom="0.74803149606299213" header="0.31496062992125984" footer="0.31496062992125984"/>
  <pageSetup paperSize="9" orientation="portrait" r:id="rId1"/>
  <headerFooter alignWithMargins="0"/>
  <drawing r:id="rId2"/>
  <legacyDrawing r:id="rId3"/>
  <tableParts count="1">
    <tablePart r:id="rId4"/>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CFF"/>
  </sheetPr>
  <dimension ref="A1:I31"/>
  <sheetViews>
    <sheetView zoomScaleNormal="100" workbookViewId="0">
      <selection sqref="A1:H1"/>
    </sheetView>
  </sheetViews>
  <sheetFormatPr defaultColWidth="11.375" defaultRowHeight="20.100000000000001" customHeight="1" x14ac:dyDescent="0.15"/>
  <cols>
    <col min="1" max="1" width="11.125" style="4" customWidth="1"/>
    <col min="2" max="2" width="5.625" style="4" bestFit="1" customWidth="1"/>
    <col min="3" max="3" width="8.375" style="6" customWidth="1"/>
    <col min="4" max="4" width="2.75" style="7" customWidth="1"/>
    <col min="5" max="5" width="8.375" style="6" customWidth="1"/>
    <col min="6" max="7" width="11.375" style="4" customWidth="1"/>
    <col min="8" max="8" width="33.375" style="8" customWidth="1"/>
    <col min="9" max="16384" width="11.375" style="4"/>
  </cols>
  <sheetData>
    <row r="1" spans="1:8" ht="18" customHeight="1" x14ac:dyDescent="0.15">
      <c r="A1" s="87" t="s">
        <v>33</v>
      </c>
      <c r="B1" s="87"/>
      <c r="C1" s="87"/>
      <c r="D1" s="87"/>
      <c r="E1" s="87"/>
      <c r="F1" s="87"/>
      <c r="G1" s="87"/>
      <c r="H1" s="87"/>
    </row>
    <row r="2" spans="1:8" ht="24" customHeight="1" x14ac:dyDescent="0.15">
      <c r="A2" s="88" t="s">
        <v>25</v>
      </c>
      <c r="B2" s="89"/>
      <c r="C2" s="89"/>
      <c r="D2" s="89"/>
      <c r="E2" s="89"/>
      <c r="F2" s="89"/>
      <c r="G2" s="89"/>
      <c r="H2" s="89"/>
    </row>
    <row r="3" spans="1:8" ht="24" customHeight="1" x14ac:dyDescent="0.15">
      <c r="A3" s="23" t="s">
        <v>10</v>
      </c>
      <c r="B3" s="92" t="str">
        <f ca="1">MID(CELL("filename",$A$3),FIND("]",CELL("filename",$A$3))+1,31)</f>
        <v>R8年12月</v>
      </c>
      <c r="C3" s="93"/>
      <c r="D3" s="93"/>
      <c r="E3" s="93"/>
      <c r="F3" s="93"/>
      <c r="G3" s="93"/>
      <c r="H3" s="94"/>
    </row>
    <row r="4" spans="1:8" ht="24" customHeight="1" x14ac:dyDescent="0.15">
      <c r="A4" s="23" t="s">
        <v>13</v>
      </c>
      <c r="B4" s="95" t="str">
        <f>IF(算定表!B4="","",算定表!B4)</f>
        <v/>
      </c>
      <c r="C4" s="96"/>
      <c r="D4" s="96"/>
      <c r="E4" s="96"/>
      <c r="F4" s="96"/>
      <c r="G4" s="96"/>
      <c r="H4" s="97"/>
    </row>
    <row r="5" spans="1:8" ht="24" customHeight="1" x14ac:dyDescent="0.15">
      <c r="A5" s="23" t="s">
        <v>12</v>
      </c>
      <c r="B5" s="95" t="str">
        <f>IF(算定表!B5="","",算定表!B5)</f>
        <v/>
      </c>
      <c r="C5" s="96"/>
      <c r="D5" s="96"/>
      <c r="E5" s="96"/>
      <c r="F5" s="96"/>
      <c r="G5" s="96"/>
      <c r="H5" s="97"/>
    </row>
    <row r="6" spans="1:8" ht="18" customHeight="1" x14ac:dyDescent="0.15">
      <c r="A6" s="90" t="s">
        <v>27</v>
      </c>
      <c r="B6" s="91"/>
      <c r="C6" s="91"/>
      <c r="D6" s="91"/>
      <c r="E6" s="91"/>
      <c r="F6" s="91"/>
      <c r="G6" s="91"/>
      <c r="H6" s="91"/>
    </row>
    <row r="7" spans="1:8" s="5" customFormat="1" ht="24" customHeight="1" x14ac:dyDescent="0.15">
      <c r="A7" s="19" t="s">
        <v>11</v>
      </c>
      <c r="B7" s="66" t="s">
        <v>42</v>
      </c>
      <c r="C7" s="100" t="s">
        <v>17</v>
      </c>
      <c r="D7" s="100"/>
      <c r="E7" s="100"/>
      <c r="F7" s="21" t="s">
        <v>14</v>
      </c>
      <c r="G7" s="19" t="s">
        <v>16</v>
      </c>
      <c r="H7" s="56" t="s">
        <v>1</v>
      </c>
    </row>
    <row r="8" spans="1:8" ht="24" customHeight="1" x14ac:dyDescent="0.15">
      <c r="A8" s="60"/>
      <c r="B8" s="60" t="str">
        <f>IF(作業日報兼直接人件費個別明細表9[[#This Row],[列1]]="", "", TEXT(作業日報兼直接人件費個別明細表9[[#This Row],[列1]],"aaaa"))</f>
        <v/>
      </c>
      <c r="C8" s="9"/>
      <c r="D8" s="10" t="s">
        <v>0</v>
      </c>
      <c r="E8" s="9"/>
      <c r="F8" s="11"/>
      <c r="G8" s="12" t="str">
        <f>IF(作業日報兼直接人件費個別明細表9[[#This Row],[列2]]="","",MIN(IF((作業日報兼直接人件費個別明細表9[[#This Row],[列4]]-作業日報兼直接人件費個別明細表9[[#This Row],[列2]]-作業日報兼直接人件費個別明細表9[[#This Row],[列5]])&gt;0,FLOOR((作業日報兼直接人件費個別明細表9[[#This Row],[列4]]-作業日報兼直接人件費個別明細表9[[#This Row],[列2]]-作業日報兼直接人件費個別明細表9[[#This Row],[列5]]),"0:30"),""),"8:00"))</f>
        <v/>
      </c>
      <c r="H8" s="22"/>
    </row>
    <row r="9" spans="1:8" ht="24" customHeight="1" x14ac:dyDescent="0.15">
      <c r="A9" s="60"/>
      <c r="B9" s="60" t="str">
        <f>IF(作業日報兼直接人件費個別明細表9[[#This Row],[列1]]="", "", TEXT(作業日報兼直接人件費個別明細表9[[#This Row],[列1]],"aaaa"))</f>
        <v/>
      </c>
      <c r="C9" s="9"/>
      <c r="D9" s="10" t="s">
        <v>0</v>
      </c>
      <c r="E9" s="9"/>
      <c r="F9" s="11"/>
      <c r="G9" s="12" t="str">
        <f>IF(作業日報兼直接人件費個別明細表9[[#This Row],[列2]]="","",MIN(IF((作業日報兼直接人件費個別明細表9[[#This Row],[列4]]-作業日報兼直接人件費個別明細表9[[#This Row],[列2]]-作業日報兼直接人件費個別明細表9[[#This Row],[列5]])&gt;0,FLOOR((作業日報兼直接人件費個別明細表9[[#This Row],[列4]]-作業日報兼直接人件費個別明細表9[[#This Row],[列2]]-作業日報兼直接人件費個別明細表9[[#This Row],[列5]]),"0:30"),""),"8:00"))</f>
        <v/>
      </c>
      <c r="H9" s="22"/>
    </row>
    <row r="10" spans="1:8" ht="24" customHeight="1" x14ac:dyDescent="0.15">
      <c r="A10" s="60"/>
      <c r="B10" s="60" t="str">
        <f>IF(作業日報兼直接人件費個別明細表9[[#This Row],[列1]]="", "", TEXT(作業日報兼直接人件費個別明細表9[[#This Row],[列1]],"aaaa"))</f>
        <v/>
      </c>
      <c r="C10" s="9"/>
      <c r="D10" s="10" t="s">
        <v>0</v>
      </c>
      <c r="E10" s="9"/>
      <c r="F10" s="11"/>
      <c r="G10" s="12" t="str">
        <f>IF(作業日報兼直接人件費個別明細表9[[#This Row],[列2]]="","",MIN(IF((作業日報兼直接人件費個別明細表9[[#This Row],[列4]]-作業日報兼直接人件費個別明細表9[[#This Row],[列2]]-作業日報兼直接人件費個別明細表9[[#This Row],[列5]])&gt;0,FLOOR((作業日報兼直接人件費個別明細表9[[#This Row],[列4]]-作業日報兼直接人件費個別明細表9[[#This Row],[列2]]-作業日報兼直接人件費個別明細表9[[#This Row],[列5]]),"0:30"),""),"8:00"))</f>
        <v/>
      </c>
      <c r="H10" s="22"/>
    </row>
    <row r="11" spans="1:8" ht="24" customHeight="1" x14ac:dyDescent="0.15">
      <c r="A11" s="60"/>
      <c r="B11" s="60" t="str">
        <f>IF(作業日報兼直接人件費個別明細表9[[#This Row],[列1]]="", "", TEXT(作業日報兼直接人件費個別明細表9[[#This Row],[列1]],"aaaa"))</f>
        <v/>
      </c>
      <c r="C11" s="9"/>
      <c r="D11" s="10" t="s">
        <v>0</v>
      </c>
      <c r="E11" s="9"/>
      <c r="F11" s="11"/>
      <c r="G11" s="12" t="str">
        <f>IF(作業日報兼直接人件費個別明細表9[[#This Row],[列2]]="","",MIN(IF((作業日報兼直接人件費個別明細表9[[#This Row],[列4]]-作業日報兼直接人件費個別明細表9[[#This Row],[列2]]-作業日報兼直接人件費個別明細表9[[#This Row],[列5]])&gt;0,FLOOR((作業日報兼直接人件費個別明細表9[[#This Row],[列4]]-作業日報兼直接人件費個別明細表9[[#This Row],[列2]]-作業日報兼直接人件費個別明細表9[[#This Row],[列5]]),"0:30"),""),"8:00"))</f>
        <v/>
      </c>
      <c r="H11" s="22"/>
    </row>
    <row r="12" spans="1:8" ht="24" customHeight="1" x14ac:dyDescent="0.15">
      <c r="A12" s="60"/>
      <c r="B12" s="60" t="str">
        <f>IF(作業日報兼直接人件費個別明細表9[[#This Row],[列1]]="", "", TEXT(作業日報兼直接人件費個別明細表9[[#This Row],[列1]],"aaaa"))</f>
        <v/>
      </c>
      <c r="C12" s="9"/>
      <c r="D12" s="10" t="s">
        <v>0</v>
      </c>
      <c r="E12" s="9"/>
      <c r="F12" s="11"/>
      <c r="G12" s="12" t="str">
        <f>IF(作業日報兼直接人件費個別明細表9[[#This Row],[列2]]="","",MIN(IF((作業日報兼直接人件費個別明細表9[[#This Row],[列4]]-作業日報兼直接人件費個別明細表9[[#This Row],[列2]]-作業日報兼直接人件費個別明細表9[[#This Row],[列5]])&gt;0,FLOOR((作業日報兼直接人件費個別明細表9[[#This Row],[列4]]-作業日報兼直接人件費個別明細表9[[#This Row],[列2]]-作業日報兼直接人件費個別明細表9[[#This Row],[列5]]),"0:30"),""),"8:00"))</f>
        <v/>
      </c>
      <c r="H12" s="22"/>
    </row>
    <row r="13" spans="1:8" ht="24" customHeight="1" x14ac:dyDescent="0.15">
      <c r="A13" s="60"/>
      <c r="B13" s="60" t="str">
        <f>IF(作業日報兼直接人件費個別明細表9[[#This Row],[列1]]="", "", TEXT(作業日報兼直接人件費個別明細表9[[#This Row],[列1]],"aaaa"))</f>
        <v/>
      </c>
      <c r="C13" s="9"/>
      <c r="D13" s="10" t="s">
        <v>0</v>
      </c>
      <c r="E13" s="9"/>
      <c r="F13" s="11"/>
      <c r="G13" s="12" t="str">
        <f>IF(作業日報兼直接人件費個別明細表9[[#This Row],[列2]]="","",MIN(IF((作業日報兼直接人件費個別明細表9[[#This Row],[列4]]-作業日報兼直接人件費個別明細表9[[#This Row],[列2]]-作業日報兼直接人件費個別明細表9[[#This Row],[列5]])&gt;0,FLOOR((作業日報兼直接人件費個別明細表9[[#This Row],[列4]]-作業日報兼直接人件費個別明細表9[[#This Row],[列2]]-作業日報兼直接人件費個別明細表9[[#This Row],[列5]]),"0:30"),""),"8:00"))</f>
        <v/>
      </c>
      <c r="H13" s="22"/>
    </row>
    <row r="14" spans="1:8" ht="24" customHeight="1" x14ac:dyDescent="0.15">
      <c r="A14" s="60"/>
      <c r="B14" s="60" t="str">
        <f>IF(作業日報兼直接人件費個別明細表9[[#This Row],[列1]]="", "", TEXT(作業日報兼直接人件費個別明細表9[[#This Row],[列1]],"aaaa"))</f>
        <v/>
      </c>
      <c r="C14" s="9"/>
      <c r="D14" s="10" t="s">
        <v>0</v>
      </c>
      <c r="E14" s="9"/>
      <c r="F14" s="11"/>
      <c r="G14" s="12" t="str">
        <f>IF(作業日報兼直接人件費個別明細表9[[#This Row],[列2]]="","",MIN(IF((作業日報兼直接人件費個別明細表9[[#This Row],[列4]]-作業日報兼直接人件費個別明細表9[[#This Row],[列2]]-作業日報兼直接人件費個別明細表9[[#This Row],[列5]])&gt;0,FLOOR((作業日報兼直接人件費個別明細表9[[#This Row],[列4]]-作業日報兼直接人件費個別明細表9[[#This Row],[列2]]-作業日報兼直接人件費個別明細表9[[#This Row],[列5]]),"0:30"),""),"8:00"))</f>
        <v/>
      </c>
      <c r="H14" s="22"/>
    </row>
    <row r="15" spans="1:8" ht="24" customHeight="1" x14ac:dyDescent="0.15">
      <c r="A15" s="60"/>
      <c r="B15" s="60" t="str">
        <f>IF(作業日報兼直接人件費個別明細表9[[#This Row],[列1]]="", "", TEXT(作業日報兼直接人件費個別明細表9[[#This Row],[列1]],"aaaa"))</f>
        <v/>
      </c>
      <c r="C15" s="9"/>
      <c r="D15" s="10" t="s">
        <v>0</v>
      </c>
      <c r="E15" s="9"/>
      <c r="F15" s="11"/>
      <c r="G15" s="12" t="str">
        <f>IF(作業日報兼直接人件費個別明細表9[[#This Row],[列2]]="","",MIN(IF((作業日報兼直接人件費個別明細表9[[#This Row],[列4]]-作業日報兼直接人件費個別明細表9[[#This Row],[列2]]-作業日報兼直接人件費個別明細表9[[#This Row],[列5]])&gt;0,FLOOR((作業日報兼直接人件費個別明細表9[[#This Row],[列4]]-作業日報兼直接人件費個別明細表9[[#This Row],[列2]]-作業日報兼直接人件費個別明細表9[[#This Row],[列5]]),"0:30"),""),"8:00"))</f>
        <v/>
      </c>
      <c r="H15" s="22"/>
    </row>
    <row r="16" spans="1:8" ht="24" customHeight="1" x14ac:dyDescent="0.15">
      <c r="A16" s="60"/>
      <c r="B16" s="60" t="str">
        <f>IF(作業日報兼直接人件費個別明細表9[[#This Row],[列1]]="", "", TEXT(作業日報兼直接人件費個別明細表9[[#This Row],[列1]],"aaaa"))</f>
        <v/>
      </c>
      <c r="C16" s="9"/>
      <c r="D16" s="10" t="s">
        <v>0</v>
      </c>
      <c r="E16" s="9"/>
      <c r="F16" s="11"/>
      <c r="G16" s="12" t="str">
        <f>IF(作業日報兼直接人件費個別明細表9[[#This Row],[列2]]="","",MIN(IF((作業日報兼直接人件費個別明細表9[[#This Row],[列4]]-作業日報兼直接人件費個別明細表9[[#This Row],[列2]]-作業日報兼直接人件費個別明細表9[[#This Row],[列5]])&gt;0,FLOOR((作業日報兼直接人件費個別明細表9[[#This Row],[列4]]-作業日報兼直接人件費個別明細表9[[#This Row],[列2]]-作業日報兼直接人件費個別明細表9[[#This Row],[列5]]),"0:30"),""),"8:00"))</f>
        <v/>
      </c>
      <c r="H16" s="22"/>
    </row>
    <row r="17" spans="1:9" ht="24" customHeight="1" x14ac:dyDescent="0.15">
      <c r="A17" s="60"/>
      <c r="B17" s="60" t="str">
        <f>IF(作業日報兼直接人件費個別明細表9[[#This Row],[列1]]="", "", TEXT(作業日報兼直接人件費個別明細表9[[#This Row],[列1]],"aaaa"))</f>
        <v/>
      </c>
      <c r="C17" s="9"/>
      <c r="D17" s="10" t="s">
        <v>0</v>
      </c>
      <c r="E17" s="9"/>
      <c r="F17" s="11"/>
      <c r="G17" s="12" t="str">
        <f>IF(作業日報兼直接人件費個別明細表9[[#This Row],[列2]]="","",MIN(IF((作業日報兼直接人件費個別明細表9[[#This Row],[列4]]-作業日報兼直接人件費個別明細表9[[#This Row],[列2]]-作業日報兼直接人件費個別明細表9[[#This Row],[列5]])&gt;0,FLOOR((作業日報兼直接人件費個別明細表9[[#This Row],[列4]]-作業日報兼直接人件費個別明細表9[[#This Row],[列2]]-作業日報兼直接人件費個別明細表9[[#This Row],[列5]]),"0:30"),""),"8:00"))</f>
        <v/>
      </c>
      <c r="H17" s="22"/>
    </row>
    <row r="18" spans="1:9" ht="24" customHeight="1" x14ac:dyDescent="0.15">
      <c r="A18" s="60"/>
      <c r="B18" s="60" t="str">
        <f>IF(作業日報兼直接人件費個別明細表9[[#This Row],[列1]]="", "", TEXT(作業日報兼直接人件費個別明細表9[[#This Row],[列1]],"aaaa"))</f>
        <v/>
      </c>
      <c r="C18" s="9"/>
      <c r="D18" s="10" t="s">
        <v>0</v>
      </c>
      <c r="E18" s="9"/>
      <c r="F18" s="11"/>
      <c r="G18" s="12" t="str">
        <f>IF(作業日報兼直接人件費個別明細表9[[#This Row],[列2]]="","",MIN(IF((作業日報兼直接人件費個別明細表9[[#This Row],[列4]]-作業日報兼直接人件費個別明細表9[[#This Row],[列2]]-作業日報兼直接人件費個別明細表9[[#This Row],[列5]])&gt;0,FLOOR((作業日報兼直接人件費個別明細表9[[#This Row],[列4]]-作業日報兼直接人件費個別明細表9[[#This Row],[列2]]-作業日報兼直接人件費個別明細表9[[#This Row],[列5]]),"0:30"),""),"8:00"))</f>
        <v/>
      </c>
      <c r="H18" s="22"/>
    </row>
    <row r="19" spans="1:9" ht="24" customHeight="1" x14ac:dyDescent="0.15">
      <c r="A19" s="60"/>
      <c r="B19" s="60" t="str">
        <f>IF(作業日報兼直接人件費個別明細表9[[#This Row],[列1]]="", "", TEXT(作業日報兼直接人件費個別明細表9[[#This Row],[列1]],"aaaa"))</f>
        <v/>
      </c>
      <c r="C19" s="9"/>
      <c r="D19" s="10" t="s">
        <v>0</v>
      </c>
      <c r="E19" s="9"/>
      <c r="F19" s="11"/>
      <c r="G19" s="12" t="str">
        <f>IF(作業日報兼直接人件費個別明細表9[[#This Row],[列2]]="","",MIN(IF((作業日報兼直接人件費個別明細表9[[#This Row],[列4]]-作業日報兼直接人件費個別明細表9[[#This Row],[列2]]-作業日報兼直接人件費個別明細表9[[#This Row],[列5]])&gt;0,FLOOR((作業日報兼直接人件費個別明細表9[[#This Row],[列4]]-作業日報兼直接人件費個別明細表9[[#This Row],[列2]]-作業日報兼直接人件費個別明細表9[[#This Row],[列5]]),"0:30"),""),"8:00"))</f>
        <v/>
      </c>
      <c r="H19" s="22"/>
    </row>
    <row r="20" spans="1:9" ht="24" customHeight="1" x14ac:dyDescent="0.15">
      <c r="A20" s="60"/>
      <c r="B20" s="60" t="str">
        <f>IF(作業日報兼直接人件費個別明細表9[[#This Row],[列1]]="", "", TEXT(作業日報兼直接人件費個別明細表9[[#This Row],[列1]],"aaaa"))</f>
        <v/>
      </c>
      <c r="C20" s="9"/>
      <c r="D20" s="10" t="s">
        <v>0</v>
      </c>
      <c r="E20" s="9"/>
      <c r="F20" s="11"/>
      <c r="G20" s="12" t="str">
        <f>IF(作業日報兼直接人件費個別明細表9[[#This Row],[列2]]="","",MIN(IF((作業日報兼直接人件費個別明細表9[[#This Row],[列4]]-作業日報兼直接人件費個別明細表9[[#This Row],[列2]]-作業日報兼直接人件費個別明細表9[[#This Row],[列5]])&gt;0,FLOOR((作業日報兼直接人件費個別明細表9[[#This Row],[列4]]-作業日報兼直接人件費個別明細表9[[#This Row],[列2]]-作業日報兼直接人件費個別明細表9[[#This Row],[列5]]),"0:30"),""),"8:00"))</f>
        <v/>
      </c>
      <c r="H20" s="22"/>
    </row>
    <row r="21" spans="1:9" ht="24" customHeight="1" x14ac:dyDescent="0.15">
      <c r="A21" s="60"/>
      <c r="B21" s="60" t="str">
        <f>IF(作業日報兼直接人件費個別明細表9[[#This Row],[列1]]="", "", TEXT(作業日報兼直接人件費個別明細表9[[#This Row],[列1]],"aaaa"))</f>
        <v/>
      </c>
      <c r="C21" s="9"/>
      <c r="D21" s="10" t="s">
        <v>0</v>
      </c>
      <c r="E21" s="9"/>
      <c r="F21" s="11"/>
      <c r="G21" s="12" t="str">
        <f>IF(作業日報兼直接人件費個別明細表9[[#This Row],[列2]]="","",MIN(IF((作業日報兼直接人件費個別明細表9[[#This Row],[列4]]-作業日報兼直接人件費個別明細表9[[#This Row],[列2]]-作業日報兼直接人件費個別明細表9[[#This Row],[列5]])&gt;0,FLOOR((作業日報兼直接人件費個別明細表9[[#This Row],[列4]]-作業日報兼直接人件費個別明細表9[[#This Row],[列2]]-作業日報兼直接人件費個別明細表9[[#This Row],[列5]]),"0:30"),""),"8:00"))</f>
        <v/>
      </c>
      <c r="H21" s="22"/>
    </row>
    <row r="22" spans="1:9" ht="24" customHeight="1" x14ac:dyDescent="0.15">
      <c r="A22" s="60"/>
      <c r="B22" s="60" t="str">
        <f>IF(作業日報兼直接人件費個別明細表9[[#This Row],[列1]]="", "", TEXT(作業日報兼直接人件費個別明細表9[[#This Row],[列1]],"aaaa"))</f>
        <v/>
      </c>
      <c r="C22" s="9"/>
      <c r="D22" s="10" t="s">
        <v>0</v>
      </c>
      <c r="E22" s="9"/>
      <c r="F22" s="11"/>
      <c r="G22" s="12" t="str">
        <f>IF(作業日報兼直接人件費個別明細表9[[#This Row],[列2]]="","",MIN(IF((作業日報兼直接人件費個別明細表9[[#This Row],[列4]]-作業日報兼直接人件費個別明細表9[[#This Row],[列2]]-作業日報兼直接人件費個別明細表9[[#This Row],[列5]])&gt;0,FLOOR((作業日報兼直接人件費個別明細表9[[#This Row],[列4]]-作業日報兼直接人件費個別明細表9[[#This Row],[列2]]-作業日報兼直接人件費個別明細表9[[#This Row],[列5]]),"0:30"),""),"8:00"))</f>
        <v/>
      </c>
      <c r="H22" s="22"/>
    </row>
    <row r="23" spans="1:9" ht="24" customHeight="1" x14ac:dyDescent="0.15">
      <c r="A23" s="60"/>
      <c r="B23" s="60" t="str">
        <f>IF(作業日報兼直接人件費個別明細表9[[#This Row],[列1]]="", "", TEXT(作業日報兼直接人件費個別明細表9[[#This Row],[列1]],"aaaa"))</f>
        <v/>
      </c>
      <c r="C23" s="9"/>
      <c r="D23" s="10" t="s">
        <v>0</v>
      </c>
      <c r="E23" s="9"/>
      <c r="F23" s="11"/>
      <c r="G23" s="12" t="str">
        <f>IF(作業日報兼直接人件費個別明細表9[[#This Row],[列2]]="","",MIN(IF((作業日報兼直接人件費個別明細表9[[#This Row],[列4]]-作業日報兼直接人件費個別明細表9[[#This Row],[列2]]-作業日報兼直接人件費個別明細表9[[#This Row],[列5]])&gt;0,FLOOR((作業日報兼直接人件費個別明細表9[[#This Row],[列4]]-作業日報兼直接人件費個別明細表9[[#This Row],[列2]]-作業日報兼直接人件費個別明細表9[[#This Row],[列5]]),"0:30"),""),"8:00"))</f>
        <v/>
      </c>
      <c r="H23" s="22"/>
    </row>
    <row r="24" spans="1:9" ht="24" customHeight="1" x14ac:dyDescent="0.15">
      <c r="A24" s="60"/>
      <c r="B24" s="60" t="str">
        <f>IF(作業日報兼直接人件費個別明細表9[[#This Row],[列1]]="", "", TEXT(作業日報兼直接人件費個別明細表9[[#This Row],[列1]],"aaaa"))</f>
        <v/>
      </c>
      <c r="C24" s="9"/>
      <c r="D24" s="10" t="s">
        <v>0</v>
      </c>
      <c r="E24" s="9"/>
      <c r="F24" s="11"/>
      <c r="G24" s="12" t="str">
        <f>IF(作業日報兼直接人件費個別明細表9[[#This Row],[列2]]="","",MIN(IF((作業日報兼直接人件費個別明細表9[[#This Row],[列4]]-作業日報兼直接人件費個別明細表9[[#This Row],[列2]]-作業日報兼直接人件費個別明細表9[[#This Row],[列5]])&gt;0,FLOOR((作業日報兼直接人件費個別明細表9[[#This Row],[列4]]-作業日報兼直接人件費個別明細表9[[#This Row],[列2]]-作業日報兼直接人件費個別明細表9[[#This Row],[列5]]),"0:30"),""),"8:00"))</f>
        <v/>
      </c>
      <c r="H24" s="22"/>
    </row>
    <row r="25" spans="1:9" ht="24" customHeight="1" x14ac:dyDescent="0.15">
      <c r="A25" s="60"/>
      <c r="B25" s="60" t="str">
        <f>IF(作業日報兼直接人件費個別明細表9[[#This Row],[列1]]="", "", TEXT(作業日報兼直接人件費個別明細表9[[#This Row],[列1]],"aaaa"))</f>
        <v/>
      </c>
      <c r="C25" s="9"/>
      <c r="D25" s="10" t="s">
        <v>0</v>
      </c>
      <c r="E25" s="9"/>
      <c r="F25" s="11"/>
      <c r="G25" s="12" t="str">
        <f>IF(作業日報兼直接人件費個別明細表9[[#This Row],[列2]]="","",MIN(IF((作業日報兼直接人件費個別明細表9[[#This Row],[列4]]-作業日報兼直接人件費個別明細表9[[#This Row],[列2]]-作業日報兼直接人件費個別明細表9[[#This Row],[列5]])&gt;0,FLOOR((作業日報兼直接人件費個別明細表9[[#This Row],[列4]]-作業日報兼直接人件費個別明細表9[[#This Row],[列2]]-作業日報兼直接人件費個別明細表9[[#This Row],[列5]]),"0:30"),""),"8:00"))</f>
        <v/>
      </c>
      <c r="H25" s="22"/>
    </row>
    <row r="26" spans="1:9" ht="24" customHeight="1" x14ac:dyDescent="0.15">
      <c r="A26" s="60"/>
      <c r="B26" s="60" t="str">
        <f>IF(作業日報兼直接人件費個別明細表9[[#This Row],[列1]]="", "", TEXT(作業日報兼直接人件費個別明細表9[[#This Row],[列1]],"aaaa"))</f>
        <v/>
      </c>
      <c r="C26" s="9"/>
      <c r="D26" s="10" t="s">
        <v>0</v>
      </c>
      <c r="E26" s="9"/>
      <c r="F26" s="11"/>
      <c r="G26" s="12" t="str">
        <f>IF(作業日報兼直接人件費個別明細表9[[#This Row],[列2]]="","",MIN(IF((作業日報兼直接人件費個別明細表9[[#This Row],[列4]]-作業日報兼直接人件費個別明細表9[[#This Row],[列2]]-作業日報兼直接人件費個別明細表9[[#This Row],[列5]])&gt;0,FLOOR((作業日報兼直接人件費個別明細表9[[#This Row],[列4]]-作業日報兼直接人件費個別明細表9[[#This Row],[列2]]-作業日報兼直接人件費個別明細表9[[#This Row],[列5]]),"0:30"),""),"8:00"))</f>
        <v/>
      </c>
      <c r="H26" s="22"/>
    </row>
    <row r="27" spans="1:9" ht="24" customHeight="1" x14ac:dyDescent="0.15">
      <c r="A27" s="60"/>
      <c r="B27" s="60" t="str">
        <f>IF(作業日報兼直接人件費個別明細表9[[#This Row],[列1]]="", "", TEXT(作業日報兼直接人件費個別明細表9[[#This Row],[列1]],"aaaa"))</f>
        <v/>
      </c>
      <c r="C27" s="9"/>
      <c r="D27" s="10" t="s">
        <v>0</v>
      </c>
      <c r="E27" s="9"/>
      <c r="F27" s="11"/>
      <c r="G27" s="12" t="str">
        <f>IF(作業日報兼直接人件費個別明細表9[[#This Row],[列2]]="","",MIN(IF((作業日報兼直接人件費個別明細表9[[#This Row],[列4]]-作業日報兼直接人件費個別明細表9[[#This Row],[列2]]-作業日報兼直接人件費個別明細表9[[#This Row],[列5]])&gt;0,FLOOR((作業日報兼直接人件費個別明細表9[[#This Row],[列4]]-作業日報兼直接人件費個別明細表9[[#This Row],[列2]]-作業日報兼直接人件費個別明細表9[[#This Row],[列5]]),"0:30"),""),"8:00"))</f>
        <v/>
      </c>
      <c r="H27" s="22"/>
    </row>
    <row r="28" spans="1:9" ht="24" customHeight="1" x14ac:dyDescent="0.15">
      <c r="A28" s="60"/>
      <c r="B28" s="60" t="str">
        <f>IF(作業日報兼直接人件費個別明細表9[[#This Row],[列1]]="", "", TEXT(作業日報兼直接人件費個別明細表9[[#This Row],[列1]],"aaaa"))</f>
        <v/>
      </c>
      <c r="C28" s="9"/>
      <c r="D28" s="10" t="s">
        <v>0</v>
      </c>
      <c r="E28" s="9"/>
      <c r="F28" s="11"/>
      <c r="G28" s="12" t="str">
        <f>IF(作業日報兼直接人件費個別明細表9[[#This Row],[列2]]="","",MIN(IF((作業日報兼直接人件費個別明細表9[[#This Row],[列4]]-作業日報兼直接人件費個別明細表9[[#This Row],[列2]]-作業日報兼直接人件費個別明細表9[[#This Row],[列5]])&gt;0,FLOOR((作業日報兼直接人件費個別明細表9[[#This Row],[列4]]-作業日報兼直接人件費個別明細表9[[#This Row],[列2]]-作業日報兼直接人件費個別明細表9[[#This Row],[列5]]),"0:30"),""),"8:00"))</f>
        <v/>
      </c>
      <c r="H28" s="22"/>
    </row>
    <row r="29" spans="1:9" ht="24" customHeight="1" x14ac:dyDescent="0.15">
      <c r="A29" s="60"/>
      <c r="B29" s="60" t="str">
        <f>IF(作業日報兼直接人件費個別明細表9[[#This Row],[列1]]="", "", TEXT(作業日報兼直接人件費個別明細表9[[#This Row],[列1]],"aaaa"))</f>
        <v/>
      </c>
      <c r="C29" s="9"/>
      <c r="D29" s="10" t="s">
        <v>0</v>
      </c>
      <c r="E29" s="9"/>
      <c r="F29" s="11"/>
      <c r="G29" s="12" t="str">
        <f>IF(作業日報兼直接人件費個別明細表9[[#This Row],[列2]]="","",MIN(IF((作業日報兼直接人件費個別明細表9[[#This Row],[列4]]-作業日報兼直接人件費個別明細表9[[#This Row],[列2]]-作業日報兼直接人件費個別明細表9[[#This Row],[列5]])&gt;0,FLOOR((作業日報兼直接人件費個別明細表9[[#This Row],[列4]]-作業日報兼直接人件費個別明細表9[[#This Row],[列2]]-作業日報兼直接人件費個別明細表9[[#This Row],[列5]]),"0:30"),""),"8:00"))</f>
        <v/>
      </c>
      <c r="H29" s="22"/>
    </row>
    <row r="30" spans="1:9" ht="24" customHeight="1" x14ac:dyDescent="0.15">
      <c r="A30" s="60"/>
      <c r="B30" s="60" t="str">
        <f>IF(作業日報兼直接人件費個別明細表9[[#This Row],[列1]]="", "", TEXT(作業日報兼直接人件費個別明細表9[[#This Row],[列1]],"aaaa"))</f>
        <v/>
      </c>
      <c r="C30" s="9"/>
      <c r="D30" s="10" t="s">
        <v>0</v>
      </c>
      <c r="E30" s="9"/>
      <c r="F30" s="11"/>
      <c r="G30" s="12" t="str">
        <f>IF(作業日報兼直接人件費個別明細表9[[#This Row],[列2]]="","",MIN(IF((作業日報兼直接人件費個別明細表9[[#This Row],[列4]]-作業日報兼直接人件費個別明細表9[[#This Row],[列2]]-作業日報兼直接人件費個別明細表9[[#This Row],[列5]])&gt;0,FLOOR((作業日報兼直接人件費個別明細表9[[#This Row],[列4]]-作業日報兼直接人件費個別明細表9[[#This Row],[列2]]-作業日報兼直接人件費個別明細表9[[#This Row],[列5]]),"0:30"),""),"8:00"))</f>
        <v/>
      </c>
      <c r="H30" s="22"/>
    </row>
    <row r="31" spans="1:9" ht="24" customHeight="1" x14ac:dyDescent="0.15">
      <c r="A31" s="14" t="s">
        <v>8</v>
      </c>
      <c r="B31" s="14"/>
      <c r="C31" s="15"/>
      <c r="D31" s="16"/>
      <c r="E31" s="17"/>
      <c r="F31" s="18"/>
      <c r="G31" s="59">
        <f>SUBTOTAL(109,作業日報兼直接人件費個別明細表9[列6])</f>
        <v>0</v>
      </c>
      <c r="H31" s="13"/>
      <c r="I31" s="24"/>
    </row>
  </sheetData>
  <sheetProtection formatCells="0" selectLockedCells="1"/>
  <mergeCells count="7">
    <mergeCell ref="A6:H6"/>
    <mergeCell ref="C7:E7"/>
    <mergeCell ref="A1:H1"/>
    <mergeCell ref="A2:H2"/>
    <mergeCell ref="B3:H3"/>
    <mergeCell ref="B4:H4"/>
    <mergeCell ref="B5:H5"/>
  </mergeCells>
  <phoneticPr fontId="2"/>
  <dataValidations count="2">
    <dataValidation imeMode="halfAlpha" allowBlank="1" showInputMessage="1" showErrorMessage="1" sqref="E8:G30 A8:C30" xr:uid="{00000000-0002-0000-0B00-000000000000}"/>
    <dataValidation imeMode="hiragana" allowBlank="1" showInputMessage="1" showErrorMessage="1" sqref="H8:H30" xr:uid="{00000000-0002-0000-0B00-000001000000}"/>
  </dataValidations>
  <printOptions horizontalCentered="1"/>
  <pageMargins left="0.70866141732283472" right="0.70866141732283472" top="0.74803149606299213" bottom="0.74803149606299213" header="0.31496062992125984" footer="0.31496062992125984"/>
  <pageSetup paperSize="9" orientation="portrait" r:id="rId1"/>
  <headerFooter alignWithMargins="0"/>
  <drawing r:id="rId2"/>
  <legacyDrawing r:id="rId3"/>
  <tableParts count="1">
    <tablePart r:id="rId4"/>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CFF"/>
  </sheetPr>
  <dimension ref="A1:I31"/>
  <sheetViews>
    <sheetView zoomScaleNormal="100" workbookViewId="0">
      <selection sqref="A1:H1"/>
    </sheetView>
  </sheetViews>
  <sheetFormatPr defaultColWidth="11.375" defaultRowHeight="20.100000000000001" customHeight="1" x14ac:dyDescent="0.15"/>
  <cols>
    <col min="1" max="1" width="11.125" style="4" customWidth="1"/>
    <col min="2" max="2" width="5.625" style="4" bestFit="1" customWidth="1"/>
    <col min="3" max="3" width="8.375" style="6" customWidth="1"/>
    <col min="4" max="4" width="2.75" style="7" customWidth="1"/>
    <col min="5" max="5" width="8.375" style="6" customWidth="1"/>
    <col min="6" max="7" width="11.375" style="4" customWidth="1"/>
    <col min="8" max="8" width="33.375" style="8" customWidth="1"/>
    <col min="9" max="16384" width="11.375" style="4"/>
  </cols>
  <sheetData>
    <row r="1" spans="1:8" ht="18" customHeight="1" x14ac:dyDescent="0.15">
      <c r="A1" s="87" t="s">
        <v>33</v>
      </c>
      <c r="B1" s="87"/>
      <c r="C1" s="87"/>
      <c r="D1" s="87"/>
      <c r="E1" s="87"/>
      <c r="F1" s="87"/>
      <c r="G1" s="87"/>
      <c r="H1" s="87"/>
    </row>
    <row r="2" spans="1:8" ht="24" customHeight="1" x14ac:dyDescent="0.15">
      <c r="A2" s="88" t="s">
        <v>25</v>
      </c>
      <c r="B2" s="89"/>
      <c r="C2" s="89"/>
      <c r="D2" s="89"/>
      <c r="E2" s="89"/>
      <c r="F2" s="89"/>
      <c r="G2" s="89"/>
      <c r="H2" s="89"/>
    </row>
    <row r="3" spans="1:8" ht="24" customHeight="1" x14ac:dyDescent="0.15">
      <c r="A3" s="23" t="s">
        <v>10</v>
      </c>
      <c r="B3" s="92" t="str">
        <f ca="1">MID(CELL("filename",$A$3),FIND("]",CELL("filename",$A$3))+1,31)</f>
        <v>R9年1月</v>
      </c>
      <c r="C3" s="93"/>
      <c r="D3" s="93"/>
      <c r="E3" s="93"/>
      <c r="F3" s="93"/>
      <c r="G3" s="93"/>
      <c r="H3" s="94"/>
    </row>
    <row r="4" spans="1:8" ht="24" customHeight="1" x14ac:dyDescent="0.15">
      <c r="A4" s="23" t="s">
        <v>13</v>
      </c>
      <c r="B4" s="95" t="str">
        <f>IF(算定表!B4="","",算定表!B4)</f>
        <v/>
      </c>
      <c r="C4" s="96"/>
      <c r="D4" s="96"/>
      <c r="E4" s="96"/>
      <c r="F4" s="96"/>
      <c r="G4" s="96"/>
      <c r="H4" s="97"/>
    </row>
    <row r="5" spans="1:8" ht="24" customHeight="1" x14ac:dyDescent="0.15">
      <c r="A5" s="23" t="s">
        <v>12</v>
      </c>
      <c r="B5" s="95" t="str">
        <f>IF(算定表!B5="","",算定表!B5)</f>
        <v/>
      </c>
      <c r="C5" s="96"/>
      <c r="D5" s="96"/>
      <c r="E5" s="96"/>
      <c r="F5" s="96"/>
      <c r="G5" s="96"/>
      <c r="H5" s="97"/>
    </row>
    <row r="6" spans="1:8" ht="18" customHeight="1" x14ac:dyDescent="0.15">
      <c r="A6" s="90" t="s">
        <v>27</v>
      </c>
      <c r="B6" s="91"/>
      <c r="C6" s="91"/>
      <c r="D6" s="91"/>
      <c r="E6" s="91"/>
      <c r="F6" s="91"/>
      <c r="G6" s="91"/>
      <c r="H6" s="91"/>
    </row>
    <row r="7" spans="1:8" s="5" customFormat="1" ht="24" customHeight="1" x14ac:dyDescent="0.15">
      <c r="A7" s="19" t="s">
        <v>11</v>
      </c>
      <c r="B7" s="66" t="s">
        <v>43</v>
      </c>
      <c r="C7" s="100" t="s">
        <v>17</v>
      </c>
      <c r="D7" s="100"/>
      <c r="E7" s="100"/>
      <c r="F7" s="21" t="s">
        <v>14</v>
      </c>
      <c r="G7" s="19" t="s">
        <v>16</v>
      </c>
      <c r="H7" s="56" t="s">
        <v>1</v>
      </c>
    </row>
    <row r="8" spans="1:8" ht="24" customHeight="1" x14ac:dyDescent="0.15">
      <c r="A8" s="60"/>
      <c r="B8" s="60" t="str">
        <f>IF(作業日報兼直接人件費個別明細表10[[#This Row],[列1]]="", "", TEXT(作業日報兼直接人件費個別明細表10[[#This Row],[列1]],"aaaa"))</f>
        <v/>
      </c>
      <c r="C8" s="9"/>
      <c r="D8" s="10" t="s">
        <v>0</v>
      </c>
      <c r="E8" s="9"/>
      <c r="F8" s="11"/>
      <c r="G8" s="12" t="str">
        <f>IF(作業日報兼直接人件費個別明細表10[[#This Row],[列2]]="","",MIN(IF((作業日報兼直接人件費個別明細表10[[#This Row],[列4]]-作業日報兼直接人件費個別明細表10[[#This Row],[列2]]-作業日報兼直接人件費個別明細表10[[#This Row],[列5]])&gt;0,FLOOR((作業日報兼直接人件費個別明細表10[[#This Row],[列4]]-作業日報兼直接人件費個別明細表10[[#This Row],[列2]]-作業日報兼直接人件費個別明細表10[[#This Row],[列5]]),"0:30"),""),"8:00"))</f>
        <v/>
      </c>
      <c r="H8" s="22"/>
    </row>
    <row r="9" spans="1:8" ht="24" customHeight="1" x14ac:dyDescent="0.15">
      <c r="A9" s="60"/>
      <c r="B9" s="60" t="str">
        <f>IF(作業日報兼直接人件費個別明細表10[[#This Row],[列1]]="", "", TEXT(作業日報兼直接人件費個別明細表10[[#This Row],[列1]],"aaaa"))</f>
        <v/>
      </c>
      <c r="C9" s="9"/>
      <c r="D9" s="10" t="s">
        <v>0</v>
      </c>
      <c r="E9" s="9"/>
      <c r="F9" s="11"/>
      <c r="G9" s="12" t="str">
        <f>IF(作業日報兼直接人件費個別明細表10[[#This Row],[列2]]="","",MIN(IF((作業日報兼直接人件費個別明細表10[[#This Row],[列4]]-作業日報兼直接人件費個別明細表10[[#This Row],[列2]]-作業日報兼直接人件費個別明細表10[[#This Row],[列5]])&gt;0,FLOOR((作業日報兼直接人件費個別明細表10[[#This Row],[列4]]-作業日報兼直接人件費個別明細表10[[#This Row],[列2]]-作業日報兼直接人件費個別明細表10[[#This Row],[列5]]),"0:30"),""),"8:00"))</f>
        <v/>
      </c>
      <c r="H9" s="22"/>
    </row>
    <row r="10" spans="1:8" ht="24" customHeight="1" x14ac:dyDescent="0.15">
      <c r="A10" s="60"/>
      <c r="B10" s="60" t="str">
        <f>IF(作業日報兼直接人件費個別明細表10[[#This Row],[列1]]="", "", TEXT(作業日報兼直接人件費個別明細表10[[#This Row],[列1]],"aaaa"))</f>
        <v/>
      </c>
      <c r="C10" s="9"/>
      <c r="D10" s="10" t="s">
        <v>0</v>
      </c>
      <c r="E10" s="9"/>
      <c r="F10" s="11"/>
      <c r="G10" s="12" t="str">
        <f>IF(作業日報兼直接人件費個別明細表10[[#This Row],[列2]]="","",MIN(IF((作業日報兼直接人件費個別明細表10[[#This Row],[列4]]-作業日報兼直接人件費個別明細表10[[#This Row],[列2]]-作業日報兼直接人件費個別明細表10[[#This Row],[列5]])&gt;0,FLOOR((作業日報兼直接人件費個別明細表10[[#This Row],[列4]]-作業日報兼直接人件費個別明細表10[[#This Row],[列2]]-作業日報兼直接人件費個別明細表10[[#This Row],[列5]]),"0:30"),""),"8:00"))</f>
        <v/>
      </c>
      <c r="H10" s="22"/>
    </row>
    <row r="11" spans="1:8" ht="24" customHeight="1" x14ac:dyDescent="0.15">
      <c r="A11" s="60"/>
      <c r="B11" s="60" t="str">
        <f>IF(作業日報兼直接人件費個別明細表10[[#This Row],[列1]]="", "", TEXT(作業日報兼直接人件費個別明細表10[[#This Row],[列1]],"aaaa"))</f>
        <v/>
      </c>
      <c r="C11" s="9"/>
      <c r="D11" s="10" t="s">
        <v>0</v>
      </c>
      <c r="E11" s="9"/>
      <c r="F11" s="11"/>
      <c r="G11" s="12" t="str">
        <f>IF(作業日報兼直接人件費個別明細表10[[#This Row],[列2]]="","",MIN(IF((作業日報兼直接人件費個別明細表10[[#This Row],[列4]]-作業日報兼直接人件費個別明細表10[[#This Row],[列2]]-作業日報兼直接人件費個別明細表10[[#This Row],[列5]])&gt;0,FLOOR((作業日報兼直接人件費個別明細表10[[#This Row],[列4]]-作業日報兼直接人件費個別明細表10[[#This Row],[列2]]-作業日報兼直接人件費個別明細表10[[#This Row],[列5]]),"0:30"),""),"8:00"))</f>
        <v/>
      </c>
      <c r="H11" s="22"/>
    </row>
    <row r="12" spans="1:8" ht="24" customHeight="1" x14ac:dyDescent="0.15">
      <c r="A12" s="60"/>
      <c r="B12" s="60" t="str">
        <f>IF(作業日報兼直接人件費個別明細表10[[#This Row],[列1]]="", "", TEXT(作業日報兼直接人件費個別明細表10[[#This Row],[列1]],"aaaa"))</f>
        <v/>
      </c>
      <c r="C12" s="9"/>
      <c r="D12" s="10" t="s">
        <v>0</v>
      </c>
      <c r="E12" s="9"/>
      <c r="F12" s="11"/>
      <c r="G12" s="12" t="str">
        <f>IF(作業日報兼直接人件費個別明細表10[[#This Row],[列2]]="","",MIN(IF((作業日報兼直接人件費個別明細表10[[#This Row],[列4]]-作業日報兼直接人件費個別明細表10[[#This Row],[列2]]-作業日報兼直接人件費個別明細表10[[#This Row],[列5]])&gt;0,FLOOR((作業日報兼直接人件費個別明細表10[[#This Row],[列4]]-作業日報兼直接人件費個別明細表10[[#This Row],[列2]]-作業日報兼直接人件費個別明細表10[[#This Row],[列5]]),"0:30"),""),"8:00"))</f>
        <v/>
      </c>
      <c r="H12" s="22"/>
    </row>
    <row r="13" spans="1:8" ht="24" customHeight="1" x14ac:dyDescent="0.15">
      <c r="A13" s="60"/>
      <c r="B13" s="60" t="str">
        <f>IF(作業日報兼直接人件費個別明細表10[[#This Row],[列1]]="", "", TEXT(作業日報兼直接人件費個別明細表10[[#This Row],[列1]],"aaaa"))</f>
        <v/>
      </c>
      <c r="C13" s="9"/>
      <c r="D13" s="10" t="s">
        <v>0</v>
      </c>
      <c r="E13" s="9"/>
      <c r="F13" s="11"/>
      <c r="G13" s="12" t="str">
        <f>IF(作業日報兼直接人件費個別明細表10[[#This Row],[列2]]="","",MIN(IF((作業日報兼直接人件費個別明細表10[[#This Row],[列4]]-作業日報兼直接人件費個別明細表10[[#This Row],[列2]]-作業日報兼直接人件費個別明細表10[[#This Row],[列5]])&gt;0,FLOOR((作業日報兼直接人件費個別明細表10[[#This Row],[列4]]-作業日報兼直接人件費個別明細表10[[#This Row],[列2]]-作業日報兼直接人件費個別明細表10[[#This Row],[列5]]),"0:30"),""),"8:00"))</f>
        <v/>
      </c>
      <c r="H13" s="22"/>
    </row>
    <row r="14" spans="1:8" ht="24" customHeight="1" x14ac:dyDescent="0.15">
      <c r="A14" s="60"/>
      <c r="B14" s="60" t="str">
        <f>IF(作業日報兼直接人件費個別明細表10[[#This Row],[列1]]="", "", TEXT(作業日報兼直接人件費個別明細表10[[#This Row],[列1]],"aaaa"))</f>
        <v/>
      </c>
      <c r="C14" s="9"/>
      <c r="D14" s="10" t="s">
        <v>0</v>
      </c>
      <c r="E14" s="9"/>
      <c r="F14" s="11"/>
      <c r="G14" s="12" t="str">
        <f>IF(作業日報兼直接人件費個別明細表10[[#This Row],[列2]]="","",MIN(IF((作業日報兼直接人件費個別明細表10[[#This Row],[列4]]-作業日報兼直接人件費個別明細表10[[#This Row],[列2]]-作業日報兼直接人件費個別明細表10[[#This Row],[列5]])&gt;0,FLOOR((作業日報兼直接人件費個別明細表10[[#This Row],[列4]]-作業日報兼直接人件費個別明細表10[[#This Row],[列2]]-作業日報兼直接人件費個別明細表10[[#This Row],[列5]]),"0:30"),""),"8:00"))</f>
        <v/>
      </c>
      <c r="H14" s="22"/>
    </row>
    <row r="15" spans="1:8" ht="24" customHeight="1" x14ac:dyDescent="0.15">
      <c r="A15" s="60"/>
      <c r="B15" s="60" t="str">
        <f>IF(作業日報兼直接人件費個別明細表10[[#This Row],[列1]]="", "", TEXT(作業日報兼直接人件費個別明細表10[[#This Row],[列1]],"aaaa"))</f>
        <v/>
      </c>
      <c r="C15" s="9"/>
      <c r="D15" s="10" t="s">
        <v>0</v>
      </c>
      <c r="E15" s="9"/>
      <c r="F15" s="11"/>
      <c r="G15" s="12" t="str">
        <f>IF(作業日報兼直接人件費個別明細表10[[#This Row],[列2]]="","",MIN(IF((作業日報兼直接人件費個別明細表10[[#This Row],[列4]]-作業日報兼直接人件費個別明細表10[[#This Row],[列2]]-作業日報兼直接人件費個別明細表10[[#This Row],[列5]])&gt;0,FLOOR((作業日報兼直接人件費個別明細表10[[#This Row],[列4]]-作業日報兼直接人件費個別明細表10[[#This Row],[列2]]-作業日報兼直接人件費個別明細表10[[#This Row],[列5]]),"0:30"),""),"8:00"))</f>
        <v/>
      </c>
      <c r="H15" s="22"/>
    </row>
    <row r="16" spans="1:8" ht="24" customHeight="1" x14ac:dyDescent="0.15">
      <c r="A16" s="60"/>
      <c r="B16" s="60" t="str">
        <f>IF(作業日報兼直接人件費個別明細表10[[#This Row],[列1]]="", "", TEXT(作業日報兼直接人件費個別明細表10[[#This Row],[列1]],"aaaa"))</f>
        <v/>
      </c>
      <c r="C16" s="9"/>
      <c r="D16" s="10" t="s">
        <v>0</v>
      </c>
      <c r="E16" s="9"/>
      <c r="F16" s="11"/>
      <c r="G16" s="12" t="str">
        <f>IF(作業日報兼直接人件費個別明細表10[[#This Row],[列2]]="","",MIN(IF((作業日報兼直接人件費個別明細表10[[#This Row],[列4]]-作業日報兼直接人件費個別明細表10[[#This Row],[列2]]-作業日報兼直接人件費個別明細表10[[#This Row],[列5]])&gt;0,FLOOR((作業日報兼直接人件費個別明細表10[[#This Row],[列4]]-作業日報兼直接人件費個別明細表10[[#This Row],[列2]]-作業日報兼直接人件費個別明細表10[[#This Row],[列5]]),"0:30"),""),"8:00"))</f>
        <v/>
      </c>
      <c r="H16" s="22"/>
    </row>
    <row r="17" spans="1:9" ht="24" customHeight="1" x14ac:dyDescent="0.15">
      <c r="A17" s="60"/>
      <c r="B17" s="60" t="str">
        <f>IF(作業日報兼直接人件費個別明細表10[[#This Row],[列1]]="", "", TEXT(作業日報兼直接人件費個別明細表10[[#This Row],[列1]],"aaaa"))</f>
        <v/>
      </c>
      <c r="C17" s="9"/>
      <c r="D17" s="10" t="s">
        <v>0</v>
      </c>
      <c r="E17" s="9"/>
      <c r="F17" s="11"/>
      <c r="G17" s="12" t="str">
        <f>IF(作業日報兼直接人件費個別明細表10[[#This Row],[列2]]="","",MIN(IF((作業日報兼直接人件費個別明細表10[[#This Row],[列4]]-作業日報兼直接人件費個別明細表10[[#This Row],[列2]]-作業日報兼直接人件費個別明細表10[[#This Row],[列5]])&gt;0,FLOOR((作業日報兼直接人件費個別明細表10[[#This Row],[列4]]-作業日報兼直接人件費個別明細表10[[#This Row],[列2]]-作業日報兼直接人件費個別明細表10[[#This Row],[列5]]),"0:30"),""),"8:00"))</f>
        <v/>
      </c>
      <c r="H17" s="22"/>
    </row>
    <row r="18" spans="1:9" ht="24" customHeight="1" x14ac:dyDescent="0.15">
      <c r="A18" s="60"/>
      <c r="B18" s="60" t="str">
        <f>IF(作業日報兼直接人件費個別明細表10[[#This Row],[列1]]="", "", TEXT(作業日報兼直接人件費個別明細表10[[#This Row],[列1]],"aaaa"))</f>
        <v/>
      </c>
      <c r="C18" s="9"/>
      <c r="D18" s="10" t="s">
        <v>0</v>
      </c>
      <c r="E18" s="9"/>
      <c r="F18" s="11"/>
      <c r="G18" s="12" t="str">
        <f>IF(作業日報兼直接人件費個別明細表10[[#This Row],[列2]]="","",MIN(IF((作業日報兼直接人件費個別明細表10[[#This Row],[列4]]-作業日報兼直接人件費個別明細表10[[#This Row],[列2]]-作業日報兼直接人件費個別明細表10[[#This Row],[列5]])&gt;0,FLOOR((作業日報兼直接人件費個別明細表10[[#This Row],[列4]]-作業日報兼直接人件費個別明細表10[[#This Row],[列2]]-作業日報兼直接人件費個別明細表10[[#This Row],[列5]]),"0:30"),""),"8:00"))</f>
        <v/>
      </c>
      <c r="H18" s="22"/>
    </row>
    <row r="19" spans="1:9" ht="24" customHeight="1" x14ac:dyDescent="0.15">
      <c r="A19" s="60"/>
      <c r="B19" s="60" t="str">
        <f>IF(作業日報兼直接人件費個別明細表10[[#This Row],[列1]]="", "", TEXT(作業日報兼直接人件費個別明細表10[[#This Row],[列1]],"aaaa"))</f>
        <v/>
      </c>
      <c r="C19" s="9"/>
      <c r="D19" s="10" t="s">
        <v>0</v>
      </c>
      <c r="E19" s="9"/>
      <c r="F19" s="11"/>
      <c r="G19" s="12" t="str">
        <f>IF(作業日報兼直接人件費個別明細表10[[#This Row],[列2]]="","",MIN(IF((作業日報兼直接人件費個別明細表10[[#This Row],[列4]]-作業日報兼直接人件費個別明細表10[[#This Row],[列2]]-作業日報兼直接人件費個別明細表10[[#This Row],[列5]])&gt;0,FLOOR((作業日報兼直接人件費個別明細表10[[#This Row],[列4]]-作業日報兼直接人件費個別明細表10[[#This Row],[列2]]-作業日報兼直接人件費個別明細表10[[#This Row],[列5]]),"0:30"),""),"8:00"))</f>
        <v/>
      </c>
      <c r="H19" s="22"/>
    </row>
    <row r="20" spans="1:9" ht="24" customHeight="1" x14ac:dyDescent="0.15">
      <c r="A20" s="60"/>
      <c r="B20" s="60" t="str">
        <f>IF(作業日報兼直接人件費個別明細表10[[#This Row],[列1]]="", "", TEXT(作業日報兼直接人件費個別明細表10[[#This Row],[列1]],"aaaa"))</f>
        <v/>
      </c>
      <c r="C20" s="9"/>
      <c r="D20" s="10" t="s">
        <v>0</v>
      </c>
      <c r="E20" s="9"/>
      <c r="F20" s="11"/>
      <c r="G20" s="12" t="str">
        <f>IF(作業日報兼直接人件費個別明細表10[[#This Row],[列2]]="","",MIN(IF((作業日報兼直接人件費個別明細表10[[#This Row],[列4]]-作業日報兼直接人件費個別明細表10[[#This Row],[列2]]-作業日報兼直接人件費個別明細表10[[#This Row],[列5]])&gt;0,FLOOR((作業日報兼直接人件費個別明細表10[[#This Row],[列4]]-作業日報兼直接人件費個別明細表10[[#This Row],[列2]]-作業日報兼直接人件費個別明細表10[[#This Row],[列5]]),"0:30"),""),"8:00"))</f>
        <v/>
      </c>
      <c r="H20" s="22"/>
    </row>
    <row r="21" spans="1:9" ht="24" customHeight="1" x14ac:dyDescent="0.15">
      <c r="A21" s="60"/>
      <c r="B21" s="60" t="str">
        <f>IF(作業日報兼直接人件費個別明細表10[[#This Row],[列1]]="", "", TEXT(作業日報兼直接人件費個別明細表10[[#This Row],[列1]],"aaaa"))</f>
        <v/>
      </c>
      <c r="C21" s="9"/>
      <c r="D21" s="10" t="s">
        <v>0</v>
      </c>
      <c r="E21" s="9"/>
      <c r="F21" s="11"/>
      <c r="G21" s="12" t="str">
        <f>IF(作業日報兼直接人件費個別明細表10[[#This Row],[列2]]="","",MIN(IF((作業日報兼直接人件費個別明細表10[[#This Row],[列4]]-作業日報兼直接人件費個別明細表10[[#This Row],[列2]]-作業日報兼直接人件費個別明細表10[[#This Row],[列5]])&gt;0,FLOOR((作業日報兼直接人件費個別明細表10[[#This Row],[列4]]-作業日報兼直接人件費個別明細表10[[#This Row],[列2]]-作業日報兼直接人件費個別明細表10[[#This Row],[列5]]),"0:30"),""),"8:00"))</f>
        <v/>
      </c>
      <c r="H21" s="22"/>
    </row>
    <row r="22" spans="1:9" ht="24" customHeight="1" x14ac:dyDescent="0.15">
      <c r="A22" s="60"/>
      <c r="B22" s="60" t="str">
        <f>IF(作業日報兼直接人件費個別明細表10[[#This Row],[列1]]="", "", TEXT(作業日報兼直接人件費個別明細表10[[#This Row],[列1]],"aaaa"))</f>
        <v/>
      </c>
      <c r="C22" s="9"/>
      <c r="D22" s="10" t="s">
        <v>0</v>
      </c>
      <c r="E22" s="9"/>
      <c r="F22" s="11"/>
      <c r="G22" s="12" t="str">
        <f>IF(作業日報兼直接人件費個別明細表10[[#This Row],[列2]]="","",MIN(IF((作業日報兼直接人件費個別明細表10[[#This Row],[列4]]-作業日報兼直接人件費個別明細表10[[#This Row],[列2]]-作業日報兼直接人件費個別明細表10[[#This Row],[列5]])&gt;0,FLOOR((作業日報兼直接人件費個別明細表10[[#This Row],[列4]]-作業日報兼直接人件費個別明細表10[[#This Row],[列2]]-作業日報兼直接人件費個別明細表10[[#This Row],[列5]]),"0:30"),""),"8:00"))</f>
        <v/>
      </c>
      <c r="H22" s="22"/>
    </row>
    <row r="23" spans="1:9" ht="24" customHeight="1" x14ac:dyDescent="0.15">
      <c r="A23" s="60"/>
      <c r="B23" s="60" t="str">
        <f>IF(作業日報兼直接人件費個別明細表10[[#This Row],[列1]]="", "", TEXT(作業日報兼直接人件費個別明細表10[[#This Row],[列1]],"aaaa"))</f>
        <v/>
      </c>
      <c r="C23" s="9"/>
      <c r="D23" s="10" t="s">
        <v>0</v>
      </c>
      <c r="E23" s="9"/>
      <c r="F23" s="11"/>
      <c r="G23" s="12" t="str">
        <f>IF(作業日報兼直接人件費個別明細表10[[#This Row],[列2]]="","",MIN(IF((作業日報兼直接人件費個別明細表10[[#This Row],[列4]]-作業日報兼直接人件費個別明細表10[[#This Row],[列2]]-作業日報兼直接人件費個別明細表10[[#This Row],[列5]])&gt;0,FLOOR((作業日報兼直接人件費個別明細表10[[#This Row],[列4]]-作業日報兼直接人件費個別明細表10[[#This Row],[列2]]-作業日報兼直接人件費個別明細表10[[#This Row],[列5]]),"0:30"),""),"8:00"))</f>
        <v/>
      </c>
      <c r="H23" s="22"/>
    </row>
    <row r="24" spans="1:9" ht="24" customHeight="1" x14ac:dyDescent="0.15">
      <c r="A24" s="60"/>
      <c r="B24" s="60" t="str">
        <f>IF(作業日報兼直接人件費個別明細表10[[#This Row],[列1]]="", "", TEXT(作業日報兼直接人件費個別明細表10[[#This Row],[列1]],"aaaa"))</f>
        <v/>
      </c>
      <c r="C24" s="9"/>
      <c r="D24" s="10" t="s">
        <v>0</v>
      </c>
      <c r="E24" s="9"/>
      <c r="F24" s="11"/>
      <c r="G24" s="12" t="str">
        <f>IF(作業日報兼直接人件費個別明細表10[[#This Row],[列2]]="","",MIN(IF((作業日報兼直接人件費個別明細表10[[#This Row],[列4]]-作業日報兼直接人件費個別明細表10[[#This Row],[列2]]-作業日報兼直接人件費個別明細表10[[#This Row],[列5]])&gt;0,FLOOR((作業日報兼直接人件費個別明細表10[[#This Row],[列4]]-作業日報兼直接人件費個別明細表10[[#This Row],[列2]]-作業日報兼直接人件費個別明細表10[[#This Row],[列5]]),"0:30"),""),"8:00"))</f>
        <v/>
      </c>
      <c r="H24" s="22"/>
    </row>
    <row r="25" spans="1:9" ht="24" customHeight="1" x14ac:dyDescent="0.15">
      <c r="A25" s="60"/>
      <c r="B25" s="60" t="str">
        <f>IF(作業日報兼直接人件費個別明細表10[[#This Row],[列1]]="", "", TEXT(作業日報兼直接人件費個別明細表10[[#This Row],[列1]],"aaaa"))</f>
        <v/>
      </c>
      <c r="C25" s="9"/>
      <c r="D25" s="10" t="s">
        <v>0</v>
      </c>
      <c r="E25" s="9"/>
      <c r="F25" s="11"/>
      <c r="G25" s="12" t="str">
        <f>IF(作業日報兼直接人件費個別明細表10[[#This Row],[列2]]="","",MIN(IF((作業日報兼直接人件費個別明細表10[[#This Row],[列4]]-作業日報兼直接人件費個別明細表10[[#This Row],[列2]]-作業日報兼直接人件費個別明細表10[[#This Row],[列5]])&gt;0,FLOOR((作業日報兼直接人件費個別明細表10[[#This Row],[列4]]-作業日報兼直接人件費個別明細表10[[#This Row],[列2]]-作業日報兼直接人件費個別明細表10[[#This Row],[列5]]),"0:30"),""),"8:00"))</f>
        <v/>
      </c>
      <c r="H25" s="22"/>
    </row>
    <row r="26" spans="1:9" ht="24" customHeight="1" x14ac:dyDescent="0.15">
      <c r="A26" s="60"/>
      <c r="B26" s="60" t="str">
        <f>IF(作業日報兼直接人件費個別明細表10[[#This Row],[列1]]="", "", TEXT(作業日報兼直接人件費個別明細表10[[#This Row],[列1]],"aaaa"))</f>
        <v/>
      </c>
      <c r="C26" s="9"/>
      <c r="D26" s="10" t="s">
        <v>0</v>
      </c>
      <c r="E26" s="9"/>
      <c r="F26" s="11"/>
      <c r="G26" s="12" t="str">
        <f>IF(作業日報兼直接人件費個別明細表10[[#This Row],[列2]]="","",MIN(IF((作業日報兼直接人件費個別明細表10[[#This Row],[列4]]-作業日報兼直接人件費個別明細表10[[#This Row],[列2]]-作業日報兼直接人件費個別明細表10[[#This Row],[列5]])&gt;0,FLOOR((作業日報兼直接人件費個別明細表10[[#This Row],[列4]]-作業日報兼直接人件費個別明細表10[[#This Row],[列2]]-作業日報兼直接人件費個別明細表10[[#This Row],[列5]]),"0:30"),""),"8:00"))</f>
        <v/>
      </c>
      <c r="H26" s="22"/>
    </row>
    <row r="27" spans="1:9" ht="24" customHeight="1" x14ac:dyDescent="0.15">
      <c r="A27" s="60"/>
      <c r="B27" s="60" t="str">
        <f>IF(作業日報兼直接人件費個別明細表10[[#This Row],[列1]]="", "", TEXT(作業日報兼直接人件費個別明細表10[[#This Row],[列1]],"aaaa"))</f>
        <v/>
      </c>
      <c r="C27" s="9"/>
      <c r="D27" s="10" t="s">
        <v>0</v>
      </c>
      <c r="E27" s="9"/>
      <c r="F27" s="11"/>
      <c r="G27" s="12" t="str">
        <f>IF(作業日報兼直接人件費個別明細表10[[#This Row],[列2]]="","",MIN(IF((作業日報兼直接人件費個別明細表10[[#This Row],[列4]]-作業日報兼直接人件費個別明細表10[[#This Row],[列2]]-作業日報兼直接人件費個別明細表10[[#This Row],[列5]])&gt;0,FLOOR((作業日報兼直接人件費個別明細表10[[#This Row],[列4]]-作業日報兼直接人件費個別明細表10[[#This Row],[列2]]-作業日報兼直接人件費個別明細表10[[#This Row],[列5]]),"0:30"),""),"8:00"))</f>
        <v/>
      </c>
      <c r="H27" s="22"/>
    </row>
    <row r="28" spans="1:9" ht="24" customHeight="1" x14ac:dyDescent="0.15">
      <c r="A28" s="60"/>
      <c r="B28" s="60" t="str">
        <f>IF(作業日報兼直接人件費個別明細表10[[#This Row],[列1]]="", "", TEXT(作業日報兼直接人件費個別明細表10[[#This Row],[列1]],"aaaa"))</f>
        <v/>
      </c>
      <c r="C28" s="9"/>
      <c r="D28" s="10" t="s">
        <v>0</v>
      </c>
      <c r="E28" s="9"/>
      <c r="F28" s="11"/>
      <c r="G28" s="12" t="str">
        <f>IF(作業日報兼直接人件費個別明細表10[[#This Row],[列2]]="","",MIN(IF((作業日報兼直接人件費個別明細表10[[#This Row],[列4]]-作業日報兼直接人件費個別明細表10[[#This Row],[列2]]-作業日報兼直接人件費個別明細表10[[#This Row],[列5]])&gt;0,FLOOR((作業日報兼直接人件費個別明細表10[[#This Row],[列4]]-作業日報兼直接人件費個別明細表10[[#This Row],[列2]]-作業日報兼直接人件費個別明細表10[[#This Row],[列5]]),"0:30"),""),"8:00"))</f>
        <v/>
      </c>
      <c r="H28" s="22"/>
    </row>
    <row r="29" spans="1:9" ht="24" customHeight="1" x14ac:dyDescent="0.15">
      <c r="A29" s="60"/>
      <c r="B29" s="60" t="str">
        <f>IF(作業日報兼直接人件費個別明細表10[[#This Row],[列1]]="", "", TEXT(作業日報兼直接人件費個別明細表10[[#This Row],[列1]],"aaaa"))</f>
        <v/>
      </c>
      <c r="C29" s="9"/>
      <c r="D29" s="10" t="s">
        <v>0</v>
      </c>
      <c r="E29" s="9"/>
      <c r="F29" s="11"/>
      <c r="G29" s="12" t="str">
        <f>IF(作業日報兼直接人件費個別明細表10[[#This Row],[列2]]="","",MIN(IF((作業日報兼直接人件費個別明細表10[[#This Row],[列4]]-作業日報兼直接人件費個別明細表10[[#This Row],[列2]]-作業日報兼直接人件費個別明細表10[[#This Row],[列5]])&gt;0,FLOOR((作業日報兼直接人件費個別明細表10[[#This Row],[列4]]-作業日報兼直接人件費個別明細表10[[#This Row],[列2]]-作業日報兼直接人件費個別明細表10[[#This Row],[列5]]),"0:30"),""),"8:00"))</f>
        <v/>
      </c>
      <c r="H29" s="22"/>
    </row>
    <row r="30" spans="1:9" ht="24" customHeight="1" x14ac:dyDescent="0.15">
      <c r="A30" s="60"/>
      <c r="B30" s="60" t="str">
        <f>IF(作業日報兼直接人件費個別明細表10[[#This Row],[列1]]="", "", TEXT(作業日報兼直接人件費個別明細表10[[#This Row],[列1]],"aaaa"))</f>
        <v/>
      </c>
      <c r="C30" s="9"/>
      <c r="D30" s="10" t="s">
        <v>0</v>
      </c>
      <c r="E30" s="9"/>
      <c r="F30" s="11"/>
      <c r="G30" s="12" t="str">
        <f>IF(作業日報兼直接人件費個別明細表10[[#This Row],[列2]]="","",MIN(IF((作業日報兼直接人件費個別明細表10[[#This Row],[列4]]-作業日報兼直接人件費個別明細表10[[#This Row],[列2]]-作業日報兼直接人件費個別明細表10[[#This Row],[列5]])&gt;0,FLOOR((作業日報兼直接人件費個別明細表10[[#This Row],[列4]]-作業日報兼直接人件費個別明細表10[[#This Row],[列2]]-作業日報兼直接人件費個別明細表10[[#This Row],[列5]]),"0:30"),""),"8:00"))</f>
        <v/>
      </c>
      <c r="H30" s="22"/>
    </row>
    <row r="31" spans="1:9" ht="24" customHeight="1" x14ac:dyDescent="0.15">
      <c r="A31" s="14" t="s">
        <v>8</v>
      </c>
      <c r="B31" s="14"/>
      <c r="C31" s="15"/>
      <c r="D31" s="16"/>
      <c r="E31" s="17"/>
      <c r="F31" s="18"/>
      <c r="G31" s="59">
        <f>SUBTOTAL(109,作業日報兼直接人件費個別明細表10[列6])</f>
        <v>0</v>
      </c>
      <c r="H31" s="13"/>
      <c r="I31" s="24"/>
    </row>
  </sheetData>
  <sheetProtection formatCells="0" selectLockedCells="1"/>
  <mergeCells count="7">
    <mergeCell ref="A6:H6"/>
    <mergeCell ref="C7:E7"/>
    <mergeCell ref="A1:H1"/>
    <mergeCell ref="A2:H2"/>
    <mergeCell ref="B3:H3"/>
    <mergeCell ref="B4:H4"/>
    <mergeCell ref="B5:H5"/>
  </mergeCells>
  <phoneticPr fontId="2"/>
  <dataValidations count="2">
    <dataValidation imeMode="hiragana" allowBlank="1" showInputMessage="1" showErrorMessage="1" sqref="H8:H30" xr:uid="{00000000-0002-0000-0C00-000000000000}"/>
    <dataValidation imeMode="halfAlpha" allowBlank="1" showInputMessage="1" showErrorMessage="1" sqref="E8:G30 A8:C30" xr:uid="{00000000-0002-0000-0C00-000001000000}"/>
  </dataValidations>
  <printOptions horizontalCentered="1"/>
  <pageMargins left="0.70866141732283472" right="0.70866141732283472" top="0.74803149606299213" bottom="0.74803149606299213" header="0.31496062992125984" footer="0.31496062992125984"/>
  <pageSetup paperSize="9" orientation="portrait" r:id="rId1"/>
  <headerFooter alignWithMargins="0"/>
  <drawing r:id="rId2"/>
  <legacyDrawing r:id="rId3"/>
  <tableParts count="1">
    <tablePart r:id="rId4"/>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CFF"/>
  </sheetPr>
  <dimension ref="A1:I31"/>
  <sheetViews>
    <sheetView zoomScaleNormal="100" workbookViewId="0">
      <selection sqref="A1:H1"/>
    </sheetView>
  </sheetViews>
  <sheetFormatPr defaultColWidth="11.375" defaultRowHeight="20.100000000000001" customHeight="1" x14ac:dyDescent="0.15"/>
  <cols>
    <col min="1" max="1" width="11.125" style="4" customWidth="1"/>
    <col min="2" max="2" width="5.625" style="4" bestFit="1" customWidth="1"/>
    <col min="3" max="3" width="8.375" style="6" customWidth="1"/>
    <col min="4" max="4" width="2.75" style="7" customWidth="1"/>
    <col min="5" max="5" width="8.375" style="6" customWidth="1"/>
    <col min="6" max="7" width="11.375" style="4" customWidth="1"/>
    <col min="8" max="8" width="33.375" style="8" customWidth="1"/>
    <col min="9" max="16384" width="11.375" style="4"/>
  </cols>
  <sheetData>
    <row r="1" spans="1:8" ht="18" customHeight="1" x14ac:dyDescent="0.15">
      <c r="A1" s="87" t="s">
        <v>33</v>
      </c>
      <c r="B1" s="87"/>
      <c r="C1" s="87"/>
      <c r="D1" s="87"/>
      <c r="E1" s="87"/>
      <c r="F1" s="87"/>
      <c r="G1" s="87"/>
      <c r="H1" s="87"/>
    </row>
    <row r="2" spans="1:8" ht="24" customHeight="1" x14ac:dyDescent="0.15">
      <c r="A2" s="88" t="s">
        <v>25</v>
      </c>
      <c r="B2" s="89"/>
      <c r="C2" s="89"/>
      <c r="D2" s="89"/>
      <c r="E2" s="89"/>
      <c r="F2" s="89"/>
      <c r="G2" s="89"/>
      <c r="H2" s="89"/>
    </row>
    <row r="3" spans="1:8" ht="24" customHeight="1" x14ac:dyDescent="0.15">
      <c r="A3" s="23" t="s">
        <v>10</v>
      </c>
      <c r="B3" s="92" t="str">
        <f ca="1">MID(CELL("filename",$A$3),FIND("]",CELL("filename",$A$3))+1,31)</f>
        <v>R9年2月</v>
      </c>
      <c r="C3" s="93"/>
      <c r="D3" s="93"/>
      <c r="E3" s="93"/>
      <c r="F3" s="93"/>
      <c r="G3" s="93"/>
      <c r="H3" s="94"/>
    </row>
    <row r="4" spans="1:8" ht="24" customHeight="1" x14ac:dyDescent="0.15">
      <c r="A4" s="23" t="s">
        <v>13</v>
      </c>
      <c r="B4" s="95" t="str">
        <f>IF(算定表!B4="","",算定表!B4)</f>
        <v/>
      </c>
      <c r="C4" s="96"/>
      <c r="D4" s="96"/>
      <c r="E4" s="96"/>
      <c r="F4" s="96"/>
      <c r="G4" s="96"/>
      <c r="H4" s="97"/>
    </row>
    <row r="5" spans="1:8" ht="24" customHeight="1" x14ac:dyDescent="0.15">
      <c r="A5" s="23" t="s">
        <v>12</v>
      </c>
      <c r="B5" s="95" t="str">
        <f>IF(算定表!B5="","",算定表!B5)</f>
        <v/>
      </c>
      <c r="C5" s="96"/>
      <c r="D5" s="96"/>
      <c r="E5" s="96"/>
      <c r="F5" s="96"/>
      <c r="G5" s="96"/>
      <c r="H5" s="97"/>
    </row>
    <row r="6" spans="1:8" ht="18" customHeight="1" x14ac:dyDescent="0.15">
      <c r="A6" s="90" t="s">
        <v>27</v>
      </c>
      <c r="B6" s="91"/>
      <c r="C6" s="91"/>
      <c r="D6" s="91"/>
      <c r="E6" s="91"/>
      <c r="F6" s="91"/>
      <c r="G6" s="91"/>
      <c r="H6" s="91"/>
    </row>
    <row r="7" spans="1:8" s="5" customFormat="1" ht="24" customHeight="1" x14ac:dyDescent="0.15">
      <c r="A7" s="61" t="s">
        <v>11</v>
      </c>
      <c r="B7" s="66" t="s">
        <v>43</v>
      </c>
      <c r="C7" s="100" t="s">
        <v>17</v>
      </c>
      <c r="D7" s="100"/>
      <c r="E7" s="100"/>
      <c r="F7" s="21" t="s">
        <v>14</v>
      </c>
      <c r="G7" s="61" t="s">
        <v>16</v>
      </c>
      <c r="H7" s="56" t="s">
        <v>1</v>
      </c>
    </row>
    <row r="8" spans="1:8" ht="24" customHeight="1" x14ac:dyDescent="0.15">
      <c r="A8" s="60"/>
      <c r="B8" s="60" t="str">
        <f>IF(作業日報兼直接人件費個別明細表1014[[#This Row],[列1]]="", "", TEXT(作業日報兼直接人件費個別明細表1014[[#This Row],[列1]],"aaaa"))</f>
        <v/>
      </c>
      <c r="C8" s="9"/>
      <c r="D8" s="10" t="s">
        <v>0</v>
      </c>
      <c r="E8" s="9"/>
      <c r="F8" s="11"/>
      <c r="G8" s="12" t="str">
        <f>IF(作業日報兼直接人件費個別明細表1014[[#This Row],[列2]]="","",MIN(IF((作業日報兼直接人件費個別明細表1014[[#This Row],[列4]]-作業日報兼直接人件費個別明細表1014[[#This Row],[列2]]-作業日報兼直接人件費個別明細表1014[[#This Row],[列5]])&gt;0,FLOOR((作業日報兼直接人件費個別明細表1014[[#This Row],[列4]]-作業日報兼直接人件費個別明細表1014[[#This Row],[列2]]-作業日報兼直接人件費個別明細表1014[[#This Row],[列5]]),"0:30"),""),"8:00"))</f>
        <v/>
      </c>
      <c r="H8" s="22"/>
    </row>
    <row r="9" spans="1:8" ht="24" customHeight="1" x14ac:dyDescent="0.15">
      <c r="A9" s="60"/>
      <c r="B9" s="60" t="str">
        <f>IF(作業日報兼直接人件費個別明細表1014[[#This Row],[列1]]="", "", TEXT(作業日報兼直接人件費個別明細表1014[[#This Row],[列1]],"aaaa"))</f>
        <v/>
      </c>
      <c r="C9" s="9"/>
      <c r="D9" s="10" t="s">
        <v>0</v>
      </c>
      <c r="E9" s="9"/>
      <c r="F9" s="11"/>
      <c r="G9" s="12" t="str">
        <f>IF(作業日報兼直接人件費個別明細表1014[[#This Row],[列2]]="","",MIN(IF((作業日報兼直接人件費個別明細表1014[[#This Row],[列4]]-作業日報兼直接人件費個別明細表1014[[#This Row],[列2]]-作業日報兼直接人件費個別明細表1014[[#This Row],[列5]])&gt;0,FLOOR((作業日報兼直接人件費個別明細表1014[[#This Row],[列4]]-作業日報兼直接人件費個別明細表1014[[#This Row],[列2]]-作業日報兼直接人件費個別明細表1014[[#This Row],[列5]]),"0:30"),""),"8:00"))</f>
        <v/>
      </c>
      <c r="H9" s="22"/>
    </row>
    <row r="10" spans="1:8" ht="24" customHeight="1" x14ac:dyDescent="0.15">
      <c r="A10" s="60"/>
      <c r="B10" s="60" t="str">
        <f>IF(作業日報兼直接人件費個別明細表1014[[#This Row],[列1]]="", "", TEXT(作業日報兼直接人件費個別明細表1014[[#This Row],[列1]],"aaaa"))</f>
        <v/>
      </c>
      <c r="C10" s="9"/>
      <c r="D10" s="10" t="s">
        <v>0</v>
      </c>
      <c r="E10" s="9"/>
      <c r="F10" s="11"/>
      <c r="G10" s="12" t="str">
        <f>IF(作業日報兼直接人件費個別明細表1014[[#This Row],[列2]]="","",MIN(IF((作業日報兼直接人件費個別明細表1014[[#This Row],[列4]]-作業日報兼直接人件費個別明細表1014[[#This Row],[列2]]-作業日報兼直接人件費個別明細表1014[[#This Row],[列5]])&gt;0,FLOOR((作業日報兼直接人件費個別明細表1014[[#This Row],[列4]]-作業日報兼直接人件費個別明細表1014[[#This Row],[列2]]-作業日報兼直接人件費個別明細表1014[[#This Row],[列5]]),"0:30"),""),"8:00"))</f>
        <v/>
      </c>
      <c r="H10" s="22"/>
    </row>
    <row r="11" spans="1:8" ht="24" customHeight="1" x14ac:dyDescent="0.15">
      <c r="A11" s="60"/>
      <c r="B11" s="60" t="str">
        <f>IF(作業日報兼直接人件費個別明細表1014[[#This Row],[列1]]="", "", TEXT(作業日報兼直接人件費個別明細表1014[[#This Row],[列1]],"aaaa"))</f>
        <v/>
      </c>
      <c r="C11" s="9"/>
      <c r="D11" s="10" t="s">
        <v>0</v>
      </c>
      <c r="E11" s="9"/>
      <c r="F11" s="11"/>
      <c r="G11" s="12" t="str">
        <f>IF(作業日報兼直接人件費個別明細表1014[[#This Row],[列2]]="","",MIN(IF((作業日報兼直接人件費個別明細表1014[[#This Row],[列4]]-作業日報兼直接人件費個別明細表1014[[#This Row],[列2]]-作業日報兼直接人件費個別明細表1014[[#This Row],[列5]])&gt;0,FLOOR((作業日報兼直接人件費個別明細表1014[[#This Row],[列4]]-作業日報兼直接人件費個別明細表1014[[#This Row],[列2]]-作業日報兼直接人件費個別明細表1014[[#This Row],[列5]]),"0:30"),""),"8:00"))</f>
        <v/>
      </c>
      <c r="H11" s="22"/>
    </row>
    <row r="12" spans="1:8" ht="24" customHeight="1" x14ac:dyDescent="0.15">
      <c r="A12" s="60"/>
      <c r="B12" s="60" t="str">
        <f>IF(作業日報兼直接人件費個別明細表1014[[#This Row],[列1]]="", "", TEXT(作業日報兼直接人件費個別明細表1014[[#This Row],[列1]],"aaaa"))</f>
        <v/>
      </c>
      <c r="C12" s="9"/>
      <c r="D12" s="10" t="s">
        <v>0</v>
      </c>
      <c r="E12" s="9"/>
      <c r="F12" s="11"/>
      <c r="G12" s="12" t="str">
        <f>IF(作業日報兼直接人件費個別明細表1014[[#This Row],[列2]]="","",MIN(IF((作業日報兼直接人件費個別明細表1014[[#This Row],[列4]]-作業日報兼直接人件費個別明細表1014[[#This Row],[列2]]-作業日報兼直接人件費個別明細表1014[[#This Row],[列5]])&gt;0,FLOOR((作業日報兼直接人件費個別明細表1014[[#This Row],[列4]]-作業日報兼直接人件費個別明細表1014[[#This Row],[列2]]-作業日報兼直接人件費個別明細表1014[[#This Row],[列5]]),"0:30"),""),"8:00"))</f>
        <v/>
      </c>
      <c r="H12" s="22"/>
    </row>
    <row r="13" spans="1:8" ht="24" customHeight="1" x14ac:dyDescent="0.15">
      <c r="A13" s="60"/>
      <c r="B13" s="60" t="str">
        <f>IF(作業日報兼直接人件費個別明細表1014[[#This Row],[列1]]="", "", TEXT(作業日報兼直接人件費個別明細表1014[[#This Row],[列1]],"aaaa"))</f>
        <v/>
      </c>
      <c r="C13" s="9"/>
      <c r="D13" s="10" t="s">
        <v>0</v>
      </c>
      <c r="E13" s="9"/>
      <c r="F13" s="11"/>
      <c r="G13" s="12" t="str">
        <f>IF(作業日報兼直接人件費個別明細表1014[[#This Row],[列2]]="","",MIN(IF((作業日報兼直接人件費個別明細表1014[[#This Row],[列4]]-作業日報兼直接人件費個別明細表1014[[#This Row],[列2]]-作業日報兼直接人件費個別明細表1014[[#This Row],[列5]])&gt;0,FLOOR((作業日報兼直接人件費個別明細表1014[[#This Row],[列4]]-作業日報兼直接人件費個別明細表1014[[#This Row],[列2]]-作業日報兼直接人件費個別明細表1014[[#This Row],[列5]]),"0:30"),""),"8:00"))</f>
        <v/>
      </c>
      <c r="H13" s="22"/>
    </row>
    <row r="14" spans="1:8" ht="24" customHeight="1" x14ac:dyDescent="0.15">
      <c r="A14" s="60"/>
      <c r="B14" s="60" t="str">
        <f>IF(作業日報兼直接人件費個別明細表1014[[#This Row],[列1]]="", "", TEXT(作業日報兼直接人件費個別明細表1014[[#This Row],[列1]],"aaaa"))</f>
        <v/>
      </c>
      <c r="C14" s="9"/>
      <c r="D14" s="10" t="s">
        <v>0</v>
      </c>
      <c r="E14" s="9"/>
      <c r="F14" s="11"/>
      <c r="G14" s="12" t="str">
        <f>IF(作業日報兼直接人件費個別明細表1014[[#This Row],[列2]]="","",MIN(IF((作業日報兼直接人件費個別明細表1014[[#This Row],[列4]]-作業日報兼直接人件費個別明細表1014[[#This Row],[列2]]-作業日報兼直接人件費個別明細表1014[[#This Row],[列5]])&gt;0,FLOOR((作業日報兼直接人件費個別明細表1014[[#This Row],[列4]]-作業日報兼直接人件費個別明細表1014[[#This Row],[列2]]-作業日報兼直接人件費個別明細表1014[[#This Row],[列5]]),"0:30"),""),"8:00"))</f>
        <v/>
      </c>
      <c r="H14" s="22"/>
    </row>
    <row r="15" spans="1:8" ht="24" customHeight="1" x14ac:dyDescent="0.15">
      <c r="A15" s="60"/>
      <c r="B15" s="60" t="str">
        <f>IF(作業日報兼直接人件費個別明細表1014[[#This Row],[列1]]="", "", TEXT(作業日報兼直接人件費個別明細表1014[[#This Row],[列1]],"aaaa"))</f>
        <v/>
      </c>
      <c r="C15" s="9"/>
      <c r="D15" s="10" t="s">
        <v>0</v>
      </c>
      <c r="E15" s="9"/>
      <c r="F15" s="11"/>
      <c r="G15" s="12" t="str">
        <f>IF(作業日報兼直接人件費個別明細表1014[[#This Row],[列2]]="","",MIN(IF((作業日報兼直接人件費個別明細表1014[[#This Row],[列4]]-作業日報兼直接人件費個別明細表1014[[#This Row],[列2]]-作業日報兼直接人件費個別明細表1014[[#This Row],[列5]])&gt;0,FLOOR((作業日報兼直接人件費個別明細表1014[[#This Row],[列4]]-作業日報兼直接人件費個別明細表1014[[#This Row],[列2]]-作業日報兼直接人件費個別明細表1014[[#This Row],[列5]]),"0:30"),""),"8:00"))</f>
        <v/>
      </c>
      <c r="H15" s="22"/>
    </row>
    <row r="16" spans="1:8" ht="24" customHeight="1" x14ac:dyDescent="0.15">
      <c r="A16" s="60"/>
      <c r="B16" s="60" t="str">
        <f>IF(作業日報兼直接人件費個別明細表1014[[#This Row],[列1]]="", "", TEXT(作業日報兼直接人件費個別明細表1014[[#This Row],[列1]],"aaaa"))</f>
        <v/>
      </c>
      <c r="C16" s="9"/>
      <c r="D16" s="10" t="s">
        <v>0</v>
      </c>
      <c r="E16" s="9"/>
      <c r="F16" s="11"/>
      <c r="G16" s="12" t="str">
        <f>IF(作業日報兼直接人件費個別明細表1014[[#This Row],[列2]]="","",MIN(IF((作業日報兼直接人件費個別明細表1014[[#This Row],[列4]]-作業日報兼直接人件費個別明細表1014[[#This Row],[列2]]-作業日報兼直接人件費個別明細表1014[[#This Row],[列5]])&gt;0,FLOOR((作業日報兼直接人件費個別明細表1014[[#This Row],[列4]]-作業日報兼直接人件費個別明細表1014[[#This Row],[列2]]-作業日報兼直接人件費個別明細表1014[[#This Row],[列5]]),"0:30"),""),"8:00"))</f>
        <v/>
      </c>
      <c r="H16" s="22"/>
    </row>
    <row r="17" spans="1:9" ht="24" customHeight="1" x14ac:dyDescent="0.15">
      <c r="A17" s="60"/>
      <c r="B17" s="60" t="str">
        <f>IF(作業日報兼直接人件費個別明細表1014[[#This Row],[列1]]="", "", TEXT(作業日報兼直接人件費個別明細表1014[[#This Row],[列1]],"aaaa"))</f>
        <v/>
      </c>
      <c r="C17" s="9"/>
      <c r="D17" s="10" t="s">
        <v>0</v>
      </c>
      <c r="E17" s="9"/>
      <c r="F17" s="11"/>
      <c r="G17" s="12" t="str">
        <f>IF(作業日報兼直接人件費個別明細表1014[[#This Row],[列2]]="","",MIN(IF((作業日報兼直接人件費個別明細表1014[[#This Row],[列4]]-作業日報兼直接人件費個別明細表1014[[#This Row],[列2]]-作業日報兼直接人件費個別明細表1014[[#This Row],[列5]])&gt;0,FLOOR((作業日報兼直接人件費個別明細表1014[[#This Row],[列4]]-作業日報兼直接人件費個別明細表1014[[#This Row],[列2]]-作業日報兼直接人件費個別明細表1014[[#This Row],[列5]]),"0:30"),""),"8:00"))</f>
        <v/>
      </c>
      <c r="H17" s="22"/>
    </row>
    <row r="18" spans="1:9" ht="24" customHeight="1" x14ac:dyDescent="0.15">
      <c r="A18" s="60"/>
      <c r="B18" s="60" t="str">
        <f>IF(作業日報兼直接人件費個別明細表1014[[#This Row],[列1]]="", "", TEXT(作業日報兼直接人件費個別明細表1014[[#This Row],[列1]],"aaaa"))</f>
        <v/>
      </c>
      <c r="C18" s="9"/>
      <c r="D18" s="10" t="s">
        <v>0</v>
      </c>
      <c r="E18" s="9"/>
      <c r="F18" s="11"/>
      <c r="G18" s="12" t="str">
        <f>IF(作業日報兼直接人件費個別明細表1014[[#This Row],[列2]]="","",MIN(IF((作業日報兼直接人件費個別明細表1014[[#This Row],[列4]]-作業日報兼直接人件費個別明細表1014[[#This Row],[列2]]-作業日報兼直接人件費個別明細表1014[[#This Row],[列5]])&gt;0,FLOOR((作業日報兼直接人件費個別明細表1014[[#This Row],[列4]]-作業日報兼直接人件費個別明細表1014[[#This Row],[列2]]-作業日報兼直接人件費個別明細表1014[[#This Row],[列5]]),"0:30"),""),"8:00"))</f>
        <v/>
      </c>
      <c r="H18" s="22"/>
    </row>
    <row r="19" spans="1:9" ht="24" customHeight="1" x14ac:dyDescent="0.15">
      <c r="A19" s="60"/>
      <c r="B19" s="60" t="str">
        <f>IF(作業日報兼直接人件費個別明細表1014[[#This Row],[列1]]="", "", TEXT(作業日報兼直接人件費個別明細表1014[[#This Row],[列1]],"aaaa"))</f>
        <v/>
      </c>
      <c r="C19" s="9"/>
      <c r="D19" s="10" t="s">
        <v>0</v>
      </c>
      <c r="E19" s="9"/>
      <c r="F19" s="11"/>
      <c r="G19" s="12" t="str">
        <f>IF(作業日報兼直接人件費個別明細表1014[[#This Row],[列2]]="","",MIN(IF((作業日報兼直接人件費個別明細表1014[[#This Row],[列4]]-作業日報兼直接人件費個別明細表1014[[#This Row],[列2]]-作業日報兼直接人件費個別明細表1014[[#This Row],[列5]])&gt;0,FLOOR((作業日報兼直接人件費個別明細表1014[[#This Row],[列4]]-作業日報兼直接人件費個別明細表1014[[#This Row],[列2]]-作業日報兼直接人件費個別明細表1014[[#This Row],[列5]]),"0:30"),""),"8:00"))</f>
        <v/>
      </c>
      <c r="H19" s="22"/>
    </row>
    <row r="20" spans="1:9" ht="24" customHeight="1" x14ac:dyDescent="0.15">
      <c r="A20" s="60"/>
      <c r="B20" s="60" t="str">
        <f>IF(作業日報兼直接人件費個別明細表1014[[#This Row],[列1]]="", "", TEXT(作業日報兼直接人件費個別明細表1014[[#This Row],[列1]],"aaaa"))</f>
        <v/>
      </c>
      <c r="C20" s="9"/>
      <c r="D20" s="10" t="s">
        <v>0</v>
      </c>
      <c r="E20" s="9"/>
      <c r="F20" s="11"/>
      <c r="G20" s="12" t="str">
        <f>IF(作業日報兼直接人件費個別明細表1014[[#This Row],[列2]]="","",MIN(IF((作業日報兼直接人件費個別明細表1014[[#This Row],[列4]]-作業日報兼直接人件費個別明細表1014[[#This Row],[列2]]-作業日報兼直接人件費個別明細表1014[[#This Row],[列5]])&gt;0,FLOOR((作業日報兼直接人件費個別明細表1014[[#This Row],[列4]]-作業日報兼直接人件費個別明細表1014[[#This Row],[列2]]-作業日報兼直接人件費個別明細表1014[[#This Row],[列5]]),"0:30"),""),"8:00"))</f>
        <v/>
      </c>
      <c r="H20" s="22"/>
    </row>
    <row r="21" spans="1:9" ht="24" customHeight="1" x14ac:dyDescent="0.15">
      <c r="A21" s="60"/>
      <c r="B21" s="60" t="str">
        <f>IF(作業日報兼直接人件費個別明細表1014[[#This Row],[列1]]="", "", TEXT(作業日報兼直接人件費個別明細表1014[[#This Row],[列1]],"aaaa"))</f>
        <v/>
      </c>
      <c r="C21" s="9"/>
      <c r="D21" s="10" t="s">
        <v>0</v>
      </c>
      <c r="E21" s="9"/>
      <c r="F21" s="11"/>
      <c r="G21" s="12" t="str">
        <f>IF(作業日報兼直接人件費個別明細表1014[[#This Row],[列2]]="","",MIN(IF((作業日報兼直接人件費個別明細表1014[[#This Row],[列4]]-作業日報兼直接人件費個別明細表1014[[#This Row],[列2]]-作業日報兼直接人件費個別明細表1014[[#This Row],[列5]])&gt;0,FLOOR((作業日報兼直接人件費個別明細表1014[[#This Row],[列4]]-作業日報兼直接人件費個別明細表1014[[#This Row],[列2]]-作業日報兼直接人件費個別明細表1014[[#This Row],[列5]]),"0:30"),""),"8:00"))</f>
        <v/>
      </c>
      <c r="H21" s="22"/>
    </row>
    <row r="22" spans="1:9" ht="24" customHeight="1" x14ac:dyDescent="0.15">
      <c r="A22" s="60"/>
      <c r="B22" s="60" t="str">
        <f>IF(作業日報兼直接人件費個別明細表1014[[#This Row],[列1]]="", "", TEXT(作業日報兼直接人件費個別明細表1014[[#This Row],[列1]],"aaaa"))</f>
        <v/>
      </c>
      <c r="C22" s="9"/>
      <c r="D22" s="10" t="s">
        <v>0</v>
      </c>
      <c r="E22" s="9"/>
      <c r="F22" s="11"/>
      <c r="G22" s="12" t="str">
        <f>IF(作業日報兼直接人件費個別明細表1014[[#This Row],[列2]]="","",MIN(IF((作業日報兼直接人件費個別明細表1014[[#This Row],[列4]]-作業日報兼直接人件費個別明細表1014[[#This Row],[列2]]-作業日報兼直接人件費個別明細表1014[[#This Row],[列5]])&gt;0,FLOOR((作業日報兼直接人件費個別明細表1014[[#This Row],[列4]]-作業日報兼直接人件費個別明細表1014[[#This Row],[列2]]-作業日報兼直接人件費個別明細表1014[[#This Row],[列5]]),"0:30"),""),"8:00"))</f>
        <v/>
      </c>
      <c r="H22" s="22"/>
    </row>
    <row r="23" spans="1:9" ht="24" customHeight="1" x14ac:dyDescent="0.15">
      <c r="A23" s="60"/>
      <c r="B23" s="60" t="str">
        <f>IF(作業日報兼直接人件費個別明細表1014[[#This Row],[列1]]="", "", TEXT(作業日報兼直接人件費個別明細表1014[[#This Row],[列1]],"aaaa"))</f>
        <v/>
      </c>
      <c r="C23" s="9"/>
      <c r="D23" s="10" t="s">
        <v>0</v>
      </c>
      <c r="E23" s="9"/>
      <c r="F23" s="11"/>
      <c r="G23" s="12" t="str">
        <f>IF(作業日報兼直接人件費個別明細表1014[[#This Row],[列2]]="","",MIN(IF((作業日報兼直接人件費個別明細表1014[[#This Row],[列4]]-作業日報兼直接人件費個別明細表1014[[#This Row],[列2]]-作業日報兼直接人件費個別明細表1014[[#This Row],[列5]])&gt;0,FLOOR((作業日報兼直接人件費個別明細表1014[[#This Row],[列4]]-作業日報兼直接人件費個別明細表1014[[#This Row],[列2]]-作業日報兼直接人件費個別明細表1014[[#This Row],[列5]]),"0:30"),""),"8:00"))</f>
        <v/>
      </c>
      <c r="H23" s="22"/>
    </row>
    <row r="24" spans="1:9" ht="24" customHeight="1" x14ac:dyDescent="0.15">
      <c r="A24" s="60"/>
      <c r="B24" s="60" t="str">
        <f>IF(作業日報兼直接人件費個別明細表1014[[#This Row],[列1]]="", "", TEXT(作業日報兼直接人件費個別明細表1014[[#This Row],[列1]],"aaaa"))</f>
        <v/>
      </c>
      <c r="C24" s="9"/>
      <c r="D24" s="10" t="s">
        <v>0</v>
      </c>
      <c r="E24" s="9"/>
      <c r="F24" s="11"/>
      <c r="G24" s="12" t="str">
        <f>IF(作業日報兼直接人件費個別明細表1014[[#This Row],[列2]]="","",MIN(IF((作業日報兼直接人件費個別明細表1014[[#This Row],[列4]]-作業日報兼直接人件費個別明細表1014[[#This Row],[列2]]-作業日報兼直接人件費個別明細表1014[[#This Row],[列5]])&gt;0,FLOOR((作業日報兼直接人件費個別明細表1014[[#This Row],[列4]]-作業日報兼直接人件費個別明細表1014[[#This Row],[列2]]-作業日報兼直接人件費個別明細表1014[[#This Row],[列5]]),"0:30"),""),"8:00"))</f>
        <v/>
      </c>
      <c r="H24" s="22"/>
    </row>
    <row r="25" spans="1:9" ht="24" customHeight="1" x14ac:dyDescent="0.15">
      <c r="A25" s="60"/>
      <c r="B25" s="60" t="str">
        <f>IF(作業日報兼直接人件費個別明細表1014[[#This Row],[列1]]="", "", TEXT(作業日報兼直接人件費個別明細表1014[[#This Row],[列1]],"aaaa"))</f>
        <v/>
      </c>
      <c r="C25" s="9"/>
      <c r="D25" s="10" t="s">
        <v>0</v>
      </c>
      <c r="E25" s="9"/>
      <c r="F25" s="11"/>
      <c r="G25" s="12" t="str">
        <f>IF(作業日報兼直接人件費個別明細表1014[[#This Row],[列2]]="","",MIN(IF((作業日報兼直接人件費個別明細表1014[[#This Row],[列4]]-作業日報兼直接人件費個別明細表1014[[#This Row],[列2]]-作業日報兼直接人件費個別明細表1014[[#This Row],[列5]])&gt;0,FLOOR((作業日報兼直接人件費個別明細表1014[[#This Row],[列4]]-作業日報兼直接人件費個別明細表1014[[#This Row],[列2]]-作業日報兼直接人件費個別明細表1014[[#This Row],[列5]]),"0:30"),""),"8:00"))</f>
        <v/>
      </c>
      <c r="H25" s="22"/>
    </row>
    <row r="26" spans="1:9" ht="24" customHeight="1" x14ac:dyDescent="0.15">
      <c r="A26" s="60"/>
      <c r="B26" s="60" t="str">
        <f>IF(作業日報兼直接人件費個別明細表1014[[#This Row],[列1]]="", "", TEXT(作業日報兼直接人件費個別明細表1014[[#This Row],[列1]],"aaaa"))</f>
        <v/>
      </c>
      <c r="C26" s="9"/>
      <c r="D26" s="10" t="s">
        <v>0</v>
      </c>
      <c r="E26" s="9"/>
      <c r="F26" s="11"/>
      <c r="G26" s="12" t="str">
        <f>IF(作業日報兼直接人件費個別明細表1014[[#This Row],[列2]]="","",MIN(IF((作業日報兼直接人件費個別明細表1014[[#This Row],[列4]]-作業日報兼直接人件費個別明細表1014[[#This Row],[列2]]-作業日報兼直接人件費個別明細表1014[[#This Row],[列5]])&gt;0,FLOOR((作業日報兼直接人件費個別明細表1014[[#This Row],[列4]]-作業日報兼直接人件費個別明細表1014[[#This Row],[列2]]-作業日報兼直接人件費個別明細表1014[[#This Row],[列5]]),"0:30"),""),"8:00"))</f>
        <v/>
      </c>
      <c r="H26" s="22"/>
    </row>
    <row r="27" spans="1:9" ht="24" customHeight="1" x14ac:dyDescent="0.15">
      <c r="A27" s="60"/>
      <c r="B27" s="60" t="str">
        <f>IF(作業日報兼直接人件費個別明細表1014[[#This Row],[列1]]="", "", TEXT(作業日報兼直接人件費個別明細表1014[[#This Row],[列1]],"aaaa"))</f>
        <v/>
      </c>
      <c r="C27" s="9"/>
      <c r="D27" s="10" t="s">
        <v>0</v>
      </c>
      <c r="E27" s="9"/>
      <c r="F27" s="11"/>
      <c r="G27" s="12" t="str">
        <f>IF(作業日報兼直接人件費個別明細表1014[[#This Row],[列2]]="","",MIN(IF((作業日報兼直接人件費個別明細表1014[[#This Row],[列4]]-作業日報兼直接人件費個別明細表1014[[#This Row],[列2]]-作業日報兼直接人件費個別明細表1014[[#This Row],[列5]])&gt;0,FLOOR((作業日報兼直接人件費個別明細表1014[[#This Row],[列4]]-作業日報兼直接人件費個別明細表1014[[#This Row],[列2]]-作業日報兼直接人件費個別明細表1014[[#This Row],[列5]]),"0:30"),""),"8:00"))</f>
        <v/>
      </c>
      <c r="H27" s="22"/>
    </row>
    <row r="28" spans="1:9" ht="24" customHeight="1" x14ac:dyDescent="0.15">
      <c r="A28" s="60"/>
      <c r="B28" s="60" t="str">
        <f>IF(作業日報兼直接人件費個別明細表1014[[#This Row],[列1]]="", "", TEXT(作業日報兼直接人件費個別明細表1014[[#This Row],[列1]],"aaaa"))</f>
        <v/>
      </c>
      <c r="C28" s="9"/>
      <c r="D28" s="10" t="s">
        <v>0</v>
      </c>
      <c r="E28" s="9"/>
      <c r="F28" s="11"/>
      <c r="G28" s="12" t="str">
        <f>IF(作業日報兼直接人件費個別明細表1014[[#This Row],[列2]]="","",MIN(IF((作業日報兼直接人件費個別明細表1014[[#This Row],[列4]]-作業日報兼直接人件費個別明細表1014[[#This Row],[列2]]-作業日報兼直接人件費個別明細表1014[[#This Row],[列5]])&gt;0,FLOOR((作業日報兼直接人件費個別明細表1014[[#This Row],[列4]]-作業日報兼直接人件費個別明細表1014[[#This Row],[列2]]-作業日報兼直接人件費個別明細表1014[[#This Row],[列5]]),"0:30"),""),"8:00"))</f>
        <v/>
      </c>
      <c r="H28" s="22"/>
    </row>
    <row r="29" spans="1:9" ht="24" customHeight="1" x14ac:dyDescent="0.15">
      <c r="A29" s="60"/>
      <c r="B29" s="60" t="str">
        <f>IF(作業日報兼直接人件費個別明細表1014[[#This Row],[列1]]="", "", TEXT(作業日報兼直接人件費個別明細表1014[[#This Row],[列1]],"aaaa"))</f>
        <v/>
      </c>
      <c r="C29" s="9"/>
      <c r="D29" s="10" t="s">
        <v>0</v>
      </c>
      <c r="E29" s="9"/>
      <c r="F29" s="11"/>
      <c r="G29" s="12" t="str">
        <f>IF(作業日報兼直接人件費個別明細表1014[[#This Row],[列2]]="","",MIN(IF((作業日報兼直接人件費個別明細表1014[[#This Row],[列4]]-作業日報兼直接人件費個別明細表1014[[#This Row],[列2]]-作業日報兼直接人件費個別明細表1014[[#This Row],[列5]])&gt;0,FLOOR((作業日報兼直接人件費個別明細表1014[[#This Row],[列4]]-作業日報兼直接人件費個別明細表1014[[#This Row],[列2]]-作業日報兼直接人件費個別明細表1014[[#This Row],[列5]]),"0:30"),""),"8:00"))</f>
        <v/>
      </c>
      <c r="H29" s="22"/>
    </row>
    <row r="30" spans="1:9" ht="24" customHeight="1" x14ac:dyDescent="0.15">
      <c r="A30" s="60"/>
      <c r="B30" s="60" t="str">
        <f>IF(作業日報兼直接人件費個別明細表1014[[#This Row],[列1]]="", "", TEXT(作業日報兼直接人件費個別明細表1014[[#This Row],[列1]],"aaaa"))</f>
        <v/>
      </c>
      <c r="C30" s="9"/>
      <c r="D30" s="10" t="s">
        <v>0</v>
      </c>
      <c r="E30" s="9"/>
      <c r="F30" s="11"/>
      <c r="G30" s="12" t="str">
        <f>IF(作業日報兼直接人件費個別明細表1014[[#This Row],[列2]]="","",MIN(IF((作業日報兼直接人件費個別明細表1014[[#This Row],[列4]]-作業日報兼直接人件費個別明細表1014[[#This Row],[列2]]-作業日報兼直接人件費個別明細表1014[[#This Row],[列5]])&gt;0,FLOOR((作業日報兼直接人件費個別明細表1014[[#This Row],[列4]]-作業日報兼直接人件費個別明細表1014[[#This Row],[列2]]-作業日報兼直接人件費個別明細表1014[[#This Row],[列5]]),"0:30"),""),"8:00"))</f>
        <v/>
      </c>
      <c r="H30" s="22"/>
    </row>
    <row r="31" spans="1:9" ht="24" customHeight="1" x14ac:dyDescent="0.15">
      <c r="A31" s="14" t="s">
        <v>8</v>
      </c>
      <c r="B31" s="14"/>
      <c r="C31" s="15"/>
      <c r="D31" s="16"/>
      <c r="E31" s="17"/>
      <c r="F31" s="18"/>
      <c r="G31" s="59">
        <f>SUBTOTAL(109,作業日報兼直接人件費個別明細表1014[列6])</f>
        <v>0</v>
      </c>
      <c r="H31" s="13"/>
      <c r="I31" s="24"/>
    </row>
  </sheetData>
  <sheetProtection formatCells="0" selectLockedCells="1"/>
  <mergeCells count="7">
    <mergeCell ref="C7:E7"/>
    <mergeCell ref="A1:H1"/>
    <mergeCell ref="A2:H2"/>
    <mergeCell ref="A6:H6"/>
    <mergeCell ref="B3:H3"/>
    <mergeCell ref="B4:H4"/>
    <mergeCell ref="B5:H5"/>
  </mergeCells>
  <phoneticPr fontId="2"/>
  <dataValidations count="2">
    <dataValidation imeMode="halfAlpha" allowBlank="1" showInputMessage="1" showErrorMessage="1" sqref="E8:G30 A8:C30" xr:uid="{00000000-0002-0000-0D00-000000000000}"/>
    <dataValidation imeMode="hiragana" allowBlank="1" showInputMessage="1" showErrorMessage="1" sqref="H8:H30" xr:uid="{00000000-0002-0000-0D00-000001000000}"/>
  </dataValidations>
  <printOptions horizontalCentered="1"/>
  <pageMargins left="0.70866141732283472" right="0.70866141732283472" top="0.74803149606299213" bottom="0.74803149606299213" header="0.31496062992125984" footer="0.31496062992125984"/>
  <pageSetup paperSize="9" orientation="portrait" r:id="rId1"/>
  <headerFooter alignWithMargins="0"/>
  <drawing r:id="rId2"/>
  <legacyDrawing r:id="rId3"/>
  <tableParts count="1">
    <tablePart r:id="rId4"/>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CFF"/>
  </sheetPr>
  <dimension ref="A1:I31"/>
  <sheetViews>
    <sheetView zoomScaleNormal="100" workbookViewId="0">
      <selection sqref="A1:H1"/>
    </sheetView>
  </sheetViews>
  <sheetFormatPr defaultColWidth="11.375" defaultRowHeight="20.100000000000001" customHeight="1" x14ac:dyDescent="0.15"/>
  <cols>
    <col min="1" max="1" width="11.125" style="4" customWidth="1"/>
    <col min="2" max="2" width="5.625" style="4" bestFit="1" customWidth="1"/>
    <col min="3" max="3" width="8.375" style="6" customWidth="1"/>
    <col min="4" max="4" width="2.75" style="7" customWidth="1"/>
    <col min="5" max="5" width="8.375" style="6" customWidth="1"/>
    <col min="6" max="7" width="11.375" style="4" customWidth="1"/>
    <col min="8" max="8" width="33.375" style="8" customWidth="1"/>
    <col min="9" max="16384" width="11.375" style="4"/>
  </cols>
  <sheetData>
    <row r="1" spans="1:8" ht="18" customHeight="1" x14ac:dyDescent="0.15">
      <c r="A1" s="87" t="s">
        <v>33</v>
      </c>
      <c r="B1" s="87"/>
      <c r="C1" s="87"/>
      <c r="D1" s="87"/>
      <c r="E1" s="87"/>
      <c r="F1" s="87"/>
      <c r="G1" s="87"/>
      <c r="H1" s="87"/>
    </row>
    <row r="2" spans="1:8" ht="24" customHeight="1" x14ac:dyDescent="0.15">
      <c r="A2" s="88" t="s">
        <v>25</v>
      </c>
      <c r="B2" s="89"/>
      <c r="C2" s="89"/>
      <c r="D2" s="89"/>
      <c r="E2" s="89"/>
      <c r="F2" s="89"/>
      <c r="G2" s="89"/>
      <c r="H2" s="89"/>
    </row>
    <row r="3" spans="1:8" ht="24" customHeight="1" x14ac:dyDescent="0.15">
      <c r="A3" s="23" t="s">
        <v>10</v>
      </c>
      <c r="B3" s="92" t="str">
        <f ca="1">MID(CELL("filename",$A$3),FIND("]",CELL("filename",$A$3))+1,31)</f>
        <v>R9年3月</v>
      </c>
      <c r="C3" s="93"/>
      <c r="D3" s="93"/>
      <c r="E3" s="93"/>
      <c r="F3" s="93"/>
      <c r="G3" s="93"/>
      <c r="H3" s="94"/>
    </row>
    <row r="4" spans="1:8" ht="24" customHeight="1" x14ac:dyDescent="0.15">
      <c r="A4" s="23" t="s">
        <v>13</v>
      </c>
      <c r="B4" s="95" t="str">
        <f>IF(算定表!B4="","",算定表!B4)</f>
        <v/>
      </c>
      <c r="C4" s="96"/>
      <c r="D4" s="96"/>
      <c r="E4" s="96"/>
      <c r="F4" s="96"/>
      <c r="G4" s="96"/>
      <c r="H4" s="97"/>
    </row>
    <row r="5" spans="1:8" ht="24" customHeight="1" x14ac:dyDescent="0.15">
      <c r="A5" s="23" t="s">
        <v>12</v>
      </c>
      <c r="B5" s="95" t="str">
        <f>IF(算定表!B5="","",算定表!B5)</f>
        <v/>
      </c>
      <c r="C5" s="96"/>
      <c r="D5" s="96"/>
      <c r="E5" s="96"/>
      <c r="F5" s="96"/>
      <c r="G5" s="96"/>
      <c r="H5" s="97"/>
    </row>
    <row r="6" spans="1:8" ht="18" customHeight="1" x14ac:dyDescent="0.15">
      <c r="A6" s="90" t="s">
        <v>27</v>
      </c>
      <c r="B6" s="91"/>
      <c r="C6" s="91"/>
      <c r="D6" s="91"/>
      <c r="E6" s="91"/>
      <c r="F6" s="91"/>
      <c r="G6" s="91"/>
      <c r="H6" s="91"/>
    </row>
    <row r="7" spans="1:8" s="5" customFormat="1" ht="24" customHeight="1" x14ac:dyDescent="0.15">
      <c r="A7" s="61" t="s">
        <v>11</v>
      </c>
      <c r="B7" s="66" t="s">
        <v>43</v>
      </c>
      <c r="C7" s="100" t="s">
        <v>17</v>
      </c>
      <c r="D7" s="100"/>
      <c r="E7" s="100"/>
      <c r="F7" s="21" t="s">
        <v>14</v>
      </c>
      <c r="G7" s="61" t="s">
        <v>16</v>
      </c>
      <c r="H7" s="56" t="s">
        <v>1</v>
      </c>
    </row>
    <row r="8" spans="1:8" ht="24" customHeight="1" x14ac:dyDescent="0.15">
      <c r="A8" s="60"/>
      <c r="B8" s="60" t="str">
        <f>IF(作業日報兼直接人件費個別明細表1015[[#This Row],[列1]]="", "", TEXT(作業日報兼直接人件費個別明細表1015[[#This Row],[列1]],"aaaa"))</f>
        <v/>
      </c>
      <c r="C8" s="9"/>
      <c r="D8" s="10" t="s">
        <v>0</v>
      </c>
      <c r="E8" s="9"/>
      <c r="F8" s="11"/>
      <c r="G8" s="12" t="str">
        <f>IF(作業日報兼直接人件費個別明細表1015[[#This Row],[列2]]="","",MIN(IF((作業日報兼直接人件費個別明細表1015[[#This Row],[列4]]-作業日報兼直接人件費個別明細表1015[[#This Row],[列2]]-作業日報兼直接人件費個別明細表1015[[#This Row],[列5]])&gt;0,FLOOR((作業日報兼直接人件費個別明細表1015[[#This Row],[列4]]-作業日報兼直接人件費個別明細表1015[[#This Row],[列2]]-作業日報兼直接人件費個別明細表1015[[#This Row],[列5]]),"0:30"),""),"8:00"))</f>
        <v/>
      </c>
      <c r="H8" s="22"/>
    </row>
    <row r="9" spans="1:8" ht="24" customHeight="1" x14ac:dyDescent="0.15">
      <c r="A9" s="60"/>
      <c r="B9" s="60" t="str">
        <f>IF(作業日報兼直接人件費個別明細表1015[[#This Row],[列1]]="", "", TEXT(作業日報兼直接人件費個別明細表1015[[#This Row],[列1]],"aaaa"))</f>
        <v/>
      </c>
      <c r="C9" s="9"/>
      <c r="D9" s="10" t="s">
        <v>0</v>
      </c>
      <c r="E9" s="9"/>
      <c r="F9" s="11"/>
      <c r="G9" s="12" t="str">
        <f>IF(作業日報兼直接人件費個別明細表1015[[#This Row],[列2]]="","",MIN(IF((作業日報兼直接人件費個別明細表1015[[#This Row],[列4]]-作業日報兼直接人件費個別明細表1015[[#This Row],[列2]]-作業日報兼直接人件費個別明細表1015[[#This Row],[列5]])&gt;0,FLOOR((作業日報兼直接人件費個別明細表1015[[#This Row],[列4]]-作業日報兼直接人件費個別明細表1015[[#This Row],[列2]]-作業日報兼直接人件費個別明細表1015[[#This Row],[列5]]),"0:30"),""),"8:00"))</f>
        <v/>
      </c>
      <c r="H9" s="22"/>
    </row>
    <row r="10" spans="1:8" ht="24" customHeight="1" x14ac:dyDescent="0.15">
      <c r="A10" s="60"/>
      <c r="B10" s="60" t="str">
        <f>IF(作業日報兼直接人件費個別明細表1015[[#This Row],[列1]]="", "", TEXT(作業日報兼直接人件費個別明細表1015[[#This Row],[列1]],"aaaa"))</f>
        <v/>
      </c>
      <c r="C10" s="9"/>
      <c r="D10" s="10" t="s">
        <v>0</v>
      </c>
      <c r="E10" s="9"/>
      <c r="F10" s="11"/>
      <c r="G10" s="12" t="str">
        <f>IF(作業日報兼直接人件費個別明細表1015[[#This Row],[列2]]="","",MIN(IF((作業日報兼直接人件費個別明細表1015[[#This Row],[列4]]-作業日報兼直接人件費個別明細表1015[[#This Row],[列2]]-作業日報兼直接人件費個別明細表1015[[#This Row],[列5]])&gt;0,FLOOR((作業日報兼直接人件費個別明細表1015[[#This Row],[列4]]-作業日報兼直接人件費個別明細表1015[[#This Row],[列2]]-作業日報兼直接人件費個別明細表1015[[#This Row],[列5]]),"0:30"),""),"8:00"))</f>
        <v/>
      </c>
      <c r="H10" s="22"/>
    </row>
    <row r="11" spans="1:8" ht="24" customHeight="1" x14ac:dyDescent="0.15">
      <c r="A11" s="60"/>
      <c r="B11" s="60" t="str">
        <f>IF(作業日報兼直接人件費個別明細表1015[[#This Row],[列1]]="", "", TEXT(作業日報兼直接人件費個別明細表1015[[#This Row],[列1]],"aaaa"))</f>
        <v/>
      </c>
      <c r="C11" s="9"/>
      <c r="D11" s="10" t="s">
        <v>0</v>
      </c>
      <c r="E11" s="9"/>
      <c r="F11" s="11"/>
      <c r="G11" s="12" t="str">
        <f>IF(作業日報兼直接人件費個別明細表1015[[#This Row],[列2]]="","",MIN(IF((作業日報兼直接人件費個別明細表1015[[#This Row],[列4]]-作業日報兼直接人件費個別明細表1015[[#This Row],[列2]]-作業日報兼直接人件費個別明細表1015[[#This Row],[列5]])&gt;0,FLOOR((作業日報兼直接人件費個別明細表1015[[#This Row],[列4]]-作業日報兼直接人件費個別明細表1015[[#This Row],[列2]]-作業日報兼直接人件費個別明細表1015[[#This Row],[列5]]),"0:30"),""),"8:00"))</f>
        <v/>
      </c>
      <c r="H11" s="22"/>
    </row>
    <row r="12" spans="1:8" ht="24" customHeight="1" x14ac:dyDescent="0.15">
      <c r="A12" s="60"/>
      <c r="B12" s="60" t="str">
        <f>IF(作業日報兼直接人件費個別明細表1015[[#This Row],[列1]]="", "", TEXT(作業日報兼直接人件費個別明細表1015[[#This Row],[列1]],"aaaa"))</f>
        <v/>
      </c>
      <c r="C12" s="9"/>
      <c r="D12" s="10" t="s">
        <v>0</v>
      </c>
      <c r="E12" s="9"/>
      <c r="F12" s="11"/>
      <c r="G12" s="12" t="str">
        <f>IF(作業日報兼直接人件費個別明細表1015[[#This Row],[列2]]="","",MIN(IF((作業日報兼直接人件費個別明細表1015[[#This Row],[列4]]-作業日報兼直接人件費個別明細表1015[[#This Row],[列2]]-作業日報兼直接人件費個別明細表1015[[#This Row],[列5]])&gt;0,FLOOR((作業日報兼直接人件費個別明細表1015[[#This Row],[列4]]-作業日報兼直接人件費個別明細表1015[[#This Row],[列2]]-作業日報兼直接人件費個別明細表1015[[#This Row],[列5]]),"0:30"),""),"8:00"))</f>
        <v/>
      </c>
      <c r="H12" s="22"/>
    </row>
    <row r="13" spans="1:8" ht="24" customHeight="1" x14ac:dyDescent="0.15">
      <c r="A13" s="60"/>
      <c r="B13" s="60" t="str">
        <f>IF(作業日報兼直接人件費個別明細表1015[[#This Row],[列1]]="", "", TEXT(作業日報兼直接人件費個別明細表1015[[#This Row],[列1]],"aaaa"))</f>
        <v/>
      </c>
      <c r="C13" s="9"/>
      <c r="D13" s="10" t="s">
        <v>0</v>
      </c>
      <c r="E13" s="9"/>
      <c r="F13" s="11"/>
      <c r="G13" s="12" t="str">
        <f>IF(作業日報兼直接人件費個別明細表1015[[#This Row],[列2]]="","",MIN(IF((作業日報兼直接人件費個別明細表1015[[#This Row],[列4]]-作業日報兼直接人件費個別明細表1015[[#This Row],[列2]]-作業日報兼直接人件費個別明細表1015[[#This Row],[列5]])&gt;0,FLOOR((作業日報兼直接人件費個別明細表1015[[#This Row],[列4]]-作業日報兼直接人件費個別明細表1015[[#This Row],[列2]]-作業日報兼直接人件費個別明細表1015[[#This Row],[列5]]),"0:30"),""),"8:00"))</f>
        <v/>
      </c>
      <c r="H13" s="22"/>
    </row>
    <row r="14" spans="1:8" ht="24" customHeight="1" x14ac:dyDescent="0.15">
      <c r="A14" s="60"/>
      <c r="B14" s="60" t="str">
        <f>IF(作業日報兼直接人件費個別明細表1015[[#This Row],[列1]]="", "", TEXT(作業日報兼直接人件費個別明細表1015[[#This Row],[列1]],"aaaa"))</f>
        <v/>
      </c>
      <c r="C14" s="9"/>
      <c r="D14" s="10" t="s">
        <v>0</v>
      </c>
      <c r="E14" s="9"/>
      <c r="F14" s="11"/>
      <c r="G14" s="12" t="str">
        <f>IF(作業日報兼直接人件費個別明細表1015[[#This Row],[列2]]="","",MIN(IF((作業日報兼直接人件費個別明細表1015[[#This Row],[列4]]-作業日報兼直接人件費個別明細表1015[[#This Row],[列2]]-作業日報兼直接人件費個別明細表1015[[#This Row],[列5]])&gt;0,FLOOR((作業日報兼直接人件費個別明細表1015[[#This Row],[列4]]-作業日報兼直接人件費個別明細表1015[[#This Row],[列2]]-作業日報兼直接人件費個別明細表1015[[#This Row],[列5]]),"0:30"),""),"8:00"))</f>
        <v/>
      </c>
      <c r="H14" s="22"/>
    </row>
    <row r="15" spans="1:8" ht="24" customHeight="1" x14ac:dyDescent="0.15">
      <c r="A15" s="60"/>
      <c r="B15" s="60" t="str">
        <f>IF(作業日報兼直接人件費個別明細表1015[[#This Row],[列1]]="", "", TEXT(作業日報兼直接人件費個別明細表1015[[#This Row],[列1]],"aaaa"))</f>
        <v/>
      </c>
      <c r="C15" s="9"/>
      <c r="D15" s="10" t="s">
        <v>0</v>
      </c>
      <c r="E15" s="9"/>
      <c r="F15" s="11"/>
      <c r="G15" s="12" t="str">
        <f>IF(作業日報兼直接人件費個別明細表1015[[#This Row],[列2]]="","",MIN(IF((作業日報兼直接人件費個別明細表1015[[#This Row],[列4]]-作業日報兼直接人件費個別明細表1015[[#This Row],[列2]]-作業日報兼直接人件費個別明細表1015[[#This Row],[列5]])&gt;0,FLOOR((作業日報兼直接人件費個別明細表1015[[#This Row],[列4]]-作業日報兼直接人件費個別明細表1015[[#This Row],[列2]]-作業日報兼直接人件費個別明細表1015[[#This Row],[列5]]),"0:30"),""),"8:00"))</f>
        <v/>
      </c>
      <c r="H15" s="22"/>
    </row>
    <row r="16" spans="1:8" ht="24" customHeight="1" x14ac:dyDescent="0.15">
      <c r="A16" s="60"/>
      <c r="B16" s="60" t="str">
        <f>IF(作業日報兼直接人件費個別明細表1015[[#This Row],[列1]]="", "", TEXT(作業日報兼直接人件費個別明細表1015[[#This Row],[列1]],"aaaa"))</f>
        <v/>
      </c>
      <c r="C16" s="9"/>
      <c r="D16" s="10" t="s">
        <v>0</v>
      </c>
      <c r="E16" s="9"/>
      <c r="F16" s="11"/>
      <c r="G16" s="12" t="str">
        <f>IF(作業日報兼直接人件費個別明細表1015[[#This Row],[列2]]="","",MIN(IF((作業日報兼直接人件費個別明細表1015[[#This Row],[列4]]-作業日報兼直接人件費個別明細表1015[[#This Row],[列2]]-作業日報兼直接人件費個別明細表1015[[#This Row],[列5]])&gt;0,FLOOR((作業日報兼直接人件費個別明細表1015[[#This Row],[列4]]-作業日報兼直接人件費個別明細表1015[[#This Row],[列2]]-作業日報兼直接人件費個別明細表1015[[#This Row],[列5]]),"0:30"),""),"8:00"))</f>
        <v/>
      </c>
      <c r="H16" s="22"/>
    </row>
    <row r="17" spans="1:9" ht="24" customHeight="1" x14ac:dyDescent="0.15">
      <c r="A17" s="60"/>
      <c r="B17" s="60" t="str">
        <f>IF(作業日報兼直接人件費個別明細表1015[[#This Row],[列1]]="", "", TEXT(作業日報兼直接人件費個別明細表1015[[#This Row],[列1]],"aaaa"))</f>
        <v/>
      </c>
      <c r="C17" s="9"/>
      <c r="D17" s="10" t="s">
        <v>0</v>
      </c>
      <c r="E17" s="9"/>
      <c r="F17" s="11"/>
      <c r="G17" s="12" t="str">
        <f>IF(作業日報兼直接人件費個別明細表1015[[#This Row],[列2]]="","",MIN(IF((作業日報兼直接人件費個別明細表1015[[#This Row],[列4]]-作業日報兼直接人件費個別明細表1015[[#This Row],[列2]]-作業日報兼直接人件費個別明細表1015[[#This Row],[列5]])&gt;0,FLOOR((作業日報兼直接人件費個別明細表1015[[#This Row],[列4]]-作業日報兼直接人件費個別明細表1015[[#This Row],[列2]]-作業日報兼直接人件費個別明細表1015[[#This Row],[列5]]),"0:30"),""),"8:00"))</f>
        <v/>
      </c>
      <c r="H17" s="22"/>
    </row>
    <row r="18" spans="1:9" ht="24" customHeight="1" x14ac:dyDescent="0.15">
      <c r="A18" s="60"/>
      <c r="B18" s="60" t="str">
        <f>IF(作業日報兼直接人件費個別明細表1015[[#This Row],[列1]]="", "", TEXT(作業日報兼直接人件費個別明細表1015[[#This Row],[列1]],"aaaa"))</f>
        <v/>
      </c>
      <c r="C18" s="9"/>
      <c r="D18" s="10" t="s">
        <v>0</v>
      </c>
      <c r="E18" s="9"/>
      <c r="F18" s="11"/>
      <c r="G18" s="12" t="str">
        <f>IF(作業日報兼直接人件費個別明細表1015[[#This Row],[列2]]="","",MIN(IF((作業日報兼直接人件費個別明細表1015[[#This Row],[列4]]-作業日報兼直接人件費個別明細表1015[[#This Row],[列2]]-作業日報兼直接人件費個別明細表1015[[#This Row],[列5]])&gt;0,FLOOR((作業日報兼直接人件費個別明細表1015[[#This Row],[列4]]-作業日報兼直接人件費個別明細表1015[[#This Row],[列2]]-作業日報兼直接人件費個別明細表1015[[#This Row],[列5]]),"0:30"),""),"8:00"))</f>
        <v/>
      </c>
      <c r="H18" s="22"/>
    </row>
    <row r="19" spans="1:9" ht="24" customHeight="1" x14ac:dyDescent="0.15">
      <c r="A19" s="60"/>
      <c r="B19" s="60" t="str">
        <f>IF(作業日報兼直接人件費個別明細表1015[[#This Row],[列1]]="", "", TEXT(作業日報兼直接人件費個別明細表1015[[#This Row],[列1]],"aaaa"))</f>
        <v/>
      </c>
      <c r="C19" s="9"/>
      <c r="D19" s="10" t="s">
        <v>0</v>
      </c>
      <c r="E19" s="9"/>
      <c r="F19" s="11"/>
      <c r="G19" s="12" t="str">
        <f>IF(作業日報兼直接人件費個別明細表1015[[#This Row],[列2]]="","",MIN(IF((作業日報兼直接人件費個別明細表1015[[#This Row],[列4]]-作業日報兼直接人件費個別明細表1015[[#This Row],[列2]]-作業日報兼直接人件費個別明細表1015[[#This Row],[列5]])&gt;0,FLOOR((作業日報兼直接人件費個別明細表1015[[#This Row],[列4]]-作業日報兼直接人件費個別明細表1015[[#This Row],[列2]]-作業日報兼直接人件費個別明細表1015[[#This Row],[列5]]),"0:30"),""),"8:00"))</f>
        <v/>
      </c>
      <c r="H19" s="22"/>
    </row>
    <row r="20" spans="1:9" ht="24" customHeight="1" x14ac:dyDescent="0.15">
      <c r="A20" s="60"/>
      <c r="B20" s="60" t="str">
        <f>IF(作業日報兼直接人件費個別明細表1015[[#This Row],[列1]]="", "", TEXT(作業日報兼直接人件費個別明細表1015[[#This Row],[列1]],"aaaa"))</f>
        <v/>
      </c>
      <c r="C20" s="9"/>
      <c r="D20" s="10" t="s">
        <v>0</v>
      </c>
      <c r="E20" s="9"/>
      <c r="F20" s="11"/>
      <c r="G20" s="12" t="str">
        <f>IF(作業日報兼直接人件費個別明細表1015[[#This Row],[列2]]="","",MIN(IF((作業日報兼直接人件費個別明細表1015[[#This Row],[列4]]-作業日報兼直接人件費個別明細表1015[[#This Row],[列2]]-作業日報兼直接人件費個別明細表1015[[#This Row],[列5]])&gt;0,FLOOR((作業日報兼直接人件費個別明細表1015[[#This Row],[列4]]-作業日報兼直接人件費個別明細表1015[[#This Row],[列2]]-作業日報兼直接人件費個別明細表1015[[#This Row],[列5]]),"0:30"),""),"8:00"))</f>
        <v/>
      </c>
      <c r="H20" s="22"/>
    </row>
    <row r="21" spans="1:9" ht="24" customHeight="1" x14ac:dyDescent="0.15">
      <c r="A21" s="60"/>
      <c r="B21" s="60" t="str">
        <f>IF(作業日報兼直接人件費個別明細表1015[[#This Row],[列1]]="", "", TEXT(作業日報兼直接人件費個別明細表1015[[#This Row],[列1]],"aaaa"))</f>
        <v/>
      </c>
      <c r="C21" s="9"/>
      <c r="D21" s="10" t="s">
        <v>0</v>
      </c>
      <c r="E21" s="9"/>
      <c r="F21" s="11"/>
      <c r="G21" s="12" t="str">
        <f>IF(作業日報兼直接人件費個別明細表1015[[#This Row],[列2]]="","",MIN(IF((作業日報兼直接人件費個別明細表1015[[#This Row],[列4]]-作業日報兼直接人件費個別明細表1015[[#This Row],[列2]]-作業日報兼直接人件費個別明細表1015[[#This Row],[列5]])&gt;0,FLOOR((作業日報兼直接人件費個別明細表1015[[#This Row],[列4]]-作業日報兼直接人件費個別明細表1015[[#This Row],[列2]]-作業日報兼直接人件費個別明細表1015[[#This Row],[列5]]),"0:30"),""),"8:00"))</f>
        <v/>
      </c>
      <c r="H21" s="22"/>
    </row>
    <row r="22" spans="1:9" ht="24" customHeight="1" x14ac:dyDescent="0.15">
      <c r="A22" s="60"/>
      <c r="B22" s="60" t="str">
        <f>IF(作業日報兼直接人件費個別明細表1015[[#This Row],[列1]]="", "", TEXT(作業日報兼直接人件費個別明細表1015[[#This Row],[列1]],"aaaa"))</f>
        <v/>
      </c>
      <c r="C22" s="9"/>
      <c r="D22" s="10" t="s">
        <v>0</v>
      </c>
      <c r="E22" s="9"/>
      <c r="F22" s="11"/>
      <c r="G22" s="12" t="str">
        <f>IF(作業日報兼直接人件費個別明細表1015[[#This Row],[列2]]="","",MIN(IF((作業日報兼直接人件費個別明細表1015[[#This Row],[列4]]-作業日報兼直接人件費個別明細表1015[[#This Row],[列2]]-作業日報兼直接人件費個別明細表1015[[#This Row],[列5]])&gt;0,FLOOR((作業日報兼直接人件費個別明細表1015[[#This Row],[列4]]-作業日報兼直接人件費個別明細表1015[[#This Row],[列2]]-作業日報兼直接人件費個別明細表1015[[#This Row],[列5]]),"0:30"),""),"8:00"))</f>
        <v/>
      </c>
      <c r="H22" s="22"/>
    </row>
    <row r="23" spans="1:9" ht="24" customHeight="1" x14ac:dyDescent="0.15">
      <c r="A23" s="60"/>
      <c r="B23" s="60" t="str">
        <f>IF(作業日報兼直接人件費個別明細表1015[[#This Row],[列1]]="", "", TEXT(作業日報兼直接人件費個別明細表1015[[#This Row],[列1]],"aaaa"))</f>
        <v/>
      </c>
      <c r="C23" s="9"/>
      <c r="D23" s="10" t="s">
        <v>0</v>
      </c>
      <c r="E23" s="9"/>
      <c r="F23" s="11"/>
      <c r="G23" s="12" t="str">
        <f>IF(作業日報兼直接人件費個別明細表1015[[#This Row],[列2]]="","",MIN(IF((作業日報兼直接人件費個別明細表1015[[#This Row],[列4]]-作業日報兼直接人件費個別明細表1015[[#This Row],[列2]]-作業日報兼直接人件費個別明細表1015[[#This Row],[列5]])&gt;0,FLOOR((作業日報兼直接人件費個別明細表1015[[#This Row],[列4]]-作業日報兼直接人件費個別明細表1015[[#This Row],[列2]]-作業日報兼直接人件費個別明細表1015[[#This Row],[列5]]),"0:30"),""),"8:00"))</f>
        <v/>
      </c>
      <c r="H23" s="22"/>
    </row>
    <row r="24" spans="1:9" ht="24" customHeight="1" x14ac:dyDescent="0.15">
      <c r="A24" s="60"/>
      <c r="B24" s="60" t="str">
        <f>IF(作業日報兼直接人件費個別明細表1015[[#This Row],[列1]]="", "", TEXT(作業日報兼直接人件費個別明細表1015[[#This Row],[列1]],"aaaa"))</f>
        <v/>
      </c>
      <c r="C24" s="9"/>
      <c r="D24" s="10" t="s">
        <v>0</v>
      </c>
      <c r="E24" s="9"/>
      <c r="F24" s="11"/>
      <c r="G24" s="12" t="str">
        <f>IF(作業日報兼直接人件費個別明細表1015[[#This Row],[列2]]="","",MIN(IF((作業日報兼直接人件費個別明細表1015[[#This Row],[列4]]-作業日報兼直接人件費個別明細表1015[[#This Row],[列2]]-作業日報兼直接人件費個別明細表1015[[#This Row],[列5]])&gt;0,FLOOR((作業日報兼直接人件費個別明細表1015[[#This Row],[列4]]-作業日報兼直接人件費個別明細表1015[[#This Row],[列2]]-作業日報兼直接人件費個別明細表1015[[#This Row],[列5]]),"0:30"),""),"8:00"))</f>
        <v/>
      </c>
      <c r="H24" s="22"/>
    </row>
    <row r="25" spans="1:9" ht="24" customHeight="1" x14ac:dyDescent="0.15">
      <c r="A25" s="60"/>
      <c r="B25" s="60" t="str">
        <f>IF(作業日報兼直接人件費個別明細表1015[[#This Row],[列1]]="", "", TEXT(作業日報兼直接人件費個別明細表1015[[#This Row],[列1]],"aaaa"))</f>
        <v/>
      </c>
      <c r="C25" s="9"/>
      <c r="D25" s="10" t="s">
        <v>0</v>
      </c>
      <c r="E25" s="9"/>
      <c r="F25" s="11"/>
      <c r="G25" s="12" t="str">
        <f>IF(作業日報兼直接人件費個別明細表1015[[#This Row],[列2]]="","",MIN(IF((作業日報兼直接人件費個別明細表1015[[#This Row],[列4]]-作業日報兼直接人件費個別明細表1015[[#This Row],[列2]]-作業日報兼直接人件費個別明細表1015[[#This Row],[列5]])&gt;0,FLOOR((作業日報兼直接人件費個別明細表1015[[#This Row],[列4]]-作業日報兼直接人件費個別明細表1015[[#This Row],[列2]]-作業日報兼直接人件費個別明細表1015[[#This Row],[列5]]),"0:30"),""),"8:00"))</f>
        <v/>
      </c>
      <c r="H25" s="22"/>
    </row>
    <row r="26" spans="1:9" ht="24" customHeight="1" x14ac:dyDescent="0.15">
      <c r="A26" s="60"/>
      <c r="B26" s="60" t="str">
        <f>IF(作業日報兼直接人件費個別明細表1015[[#This Row],[列1]]="", "", TEXT(作業日報兼直接人件費個別明細表1015[[#This Row],[列1]],"aaaa"))</f>
        <v/>
      </c>
      <c r="C26" s="9"/>
      <c r="D26" s="10" t="s">
        <v>0</v>
      </c>
      <c r="E26" s="9"/>
      <c r="F26" s="11"/>
      <c r="G26" s="12" t="str">
        <f>IF(作業日報兼直接人件費個別明細表1015[[#This Row],[列2]]="","",MIN(IF((作業日報兼直接人件費個別明細表1015[[#This Row],[列4]]-作業日報兼直接人件費個別明細表1015[[#This Row],[列2]]-作業日報兼直接人件費個別明細表1015[[#This Row],[列5]])&gt;0,FLOOR((作業日報兼直接人件費個別明細表1015[[#This Row],[列4]]-作業日報兼直接人件費個別明細表1015[[#This Row],[列2]]-作業日報兼直接人件費個別明細表1015[[#This Row],[列5]]),"0:30"),""),"8:00"))</f>
        <v/>
      </c>
      <c r="H26" s="22"/>
    </row>
    <row r="27" spans="1:9" ht="24" customHeight="1" x14ac:dyDescent="0.15">
      <c r="A27" s="60"/>
      <c r="B27" s="60" t="str">
        <f>IF(作業日報兼直接人件費個別明細表1015[[#This Row],[列1]]="", "", TEXT(作業日報兼直接人件費個別明細表1015[[#This Row],[列1]],"aaaa"))</f>
        <v/>
      </c>
      <c r="C27" s="9"/>
      <c r="D27" s="10" t="s">
        <v>0</v>
      </c>
      <c r="E27" s="9"/>
      <c r="F27" s="11"/>
      <c r="G27" s="12" t="str">
        <f>IF(作業日報兼直接人件費個別明細表1015[[#This Row],[列2]]="","",MIN(IF((作業日報兼直接人件費個別明細表1015[[#This Row],[列4]]-作業日報兼直接人件費個別明細表1015[[#This Row],[列2]]-作業日報兼直接人件費個別明細表1015[[#This Row],[列5]])&gt;0,FLOOR((作業日報兼直接人件費個別明細表1015[[#This Row],[列4]]-作業日報兼直接人件費個別明細表1015[[#This Row],[列2]]-作業日報兼直接人件費個別明細表1015[[#This Row],[列5]]),"0:30"),""),"8:00"))</f>
        <v/>
      </c>
      <c r="H27" s="22"/>
    </row>
    <row r="28" spans="1:9" ht="24" customHeight="1" x14ac:dyDescent="0.15">
      <c r="A28" s="60"/>
      <c r="B28" s="60" t="str">
        <f>IF(作業日報兼直接人件費個別明細表1015[[#This Row],[列1]]="", "", TEXT(作業日報兼直接人件費個別明細表1015[[#This Row],[列1]],"aaaa"))</f>
        <v/>
      </c>
      <c r="C28" s="9"/>
      <c r="D28" s="10" t="s">
        <v>0</v>
      </c>
      <c r="E28" s="9"/>
      <c r="F28" s="11"/>
      <c r="G28" s="12" t="str">
        <f>IF(作業日報兼直接人件費個別明細表1015[[#This Row],[列2]]="","",MIN(IF((作業日報兼直接人件費個別明細表1015[[#This Row],[列4]]-作業日報兼直接人件費個別明細表1015[[#This Row],[列2]]-作業日報兼直接人件費個別明細表1015[[#This Row],[列5]])&gt;0,FLOOR((作業日報兼直接人件費個別明細表1015[[#This Row],[列4]]-作業日報兼直接人件費個別明細表1015[[#This Row],[列2]]-作業日報兼直接人件費個別明細表1015[[#This Row],[列5]]),"0:30"),""),"8:00"))</f>
        <v/>
      </c>
      <c r="H28" s="22"/>
    </row>
    <row r="29" spans="1:9" ht="24" customHeight="1" x14ac:dyDescent="0.15">
      <c r="A29" s="60"/>
      <c r="B29" s="60" t="str">
        <f>IF(作業日報兼直接人件費個別明細表1015[[#This Row],[列1]]="", "", TEXT(作業日報兼直接人件費個別明細表1015[[#This Row],[列1]],"aaaa"))</f>
        <v/>
      </c>
      <c r="C29" s="9"/>
      <c r="D29" s="10" t="s">
        <v>0</v>
      </c>
      <c r="E29" s="9"/>
      <c r="F29" s="11"/>
      <c r="G29" s="12" t="str">
        <f>IF(作業日報兼直接人件費個別明細表1015[[#This Row],[列2]]="","",MIN(IF((作業日報兼直接人件費個別明細表1015[[#This Row],[列4]]-作業日報兼直接人件費個別明細表1015[[#This Row],[列2]]-作業日報兼直接人件費個別明細表1015[[#This Row],[列5]])&gt;0,FLOOR((作業日報兼直接人件費個別明細表1015[[#This Row],[列4]]-作業日報兼直接人件費個別明細表1015[[#This Row],[列2]]-作業日報兼直接人件費個別明細表1015[[#This Row],[列5]]),"0:30"),""),"8:00"))</f>
        <v/>
      </c>
      <c r="H29" s="22"/>
    </row>
    <row r="30" spans="1:9" ht="24" customHeight="1" x14ac:dyDescent="0.15">
      <c r="A30" s="60"/>
      <c r="B30" s="60" t="str">
        <f>IF(作業日報兼直接人件費個別明細表1015[[#This Row],[列1]]="", "", TEXT(作業日報兼直接人件費個別明細表1015[[#This Row],[列1]],"aaaa"))</f>
        <v/>
      </c>
      <c r="C30" s="9"/>
      <c r="D30" s="10" t="s">
        <v>0</v>
      </c>
      <c r="E30" s="9"/>
      <c r="F30" s="11"/>
      <c r="G30" s="12" t="str">
        <f>IF(作業日報兼直接人件費個別明細表1015[[#This Row],[列2]]="","",MIN(IF((作業日報兼直接人件費個別明細表1015[[#This Row],[列4]]-作業日報兼直接人件費個別明細表1015[[#This Row],[列2]]-作業日報兼直接人件費個別明細表1015[[#This Row],[列5]])&gt;0,FLOOR((作業日報兼直接人件費個別明細表1015[[#This Row],[列4]]-作業日報兼直接人件費個別明細表1015[[#This Row],[列2]]-作業日報兼直接人件費個別明細表1015[[#This Row],[列5]]),"0:30"),""),"8:00"))</f>
        <v/>
      </c>
      <c r="H30" s="22"/>
    </row>
    <row r="31" spans="1:9" ht="24" customHeight="1" x14ac:dyDescent="0.15">
      <c r="A31" s="14" t="s">
        <v>8</v>
      </c>
      <c r="B31" s="14"/>
      <c r="C31" s="15"/>
      <c r="D31" s="16"/>
      <c r="E31" s="17"/>
      <c r="F31" s="18"/>
      <c r="G31" s="59">
        <f>SUBTOTAL(109,作業日報兼直接人件費個別明細表1015[列6])</f>
        <v>0</v>
      </c>
      <c r="H31" s="13"/>
      <c r="I31" s="24"/>
    </row>
  </sheetData>
  <sheetProtection formatCells="0" selectLockedCells="1"/>
  <mergeCells count="7">
    <mergeCell ref="C7:E7"/>
    <mergeCell ref="A1:H1"/>
    <mergeCell ref="A2:H2"/>
    <mergeCell ref="A6:H6"/>
    <mergeCell ref="B3:H3"/>
    <mergeCell ref="B4:H4"/>
    <mergeCell ref="B5:H5"/>
  </mergeCells>
  <phoneticPr fontId="2"/>
  <dataValidations count="2">
    <dataValidation imeMode="halfAlpha" allowBlank="1" showInputMessage="1" showErrorMessage="1" sqref="E8:G30 A8:C30" xr:uid="{00000000-0002-0000-0E00-000000000000}"/>
    <dataValidation imeMode="hiragana" allowBlank="1" showInputMessage="1" showErrorMessage="1" sqref="H8:H30" xr:uid="{00000000-0002-0000-0E00-000001000000}"/>
  </dataValidations>
  <printOptions horizontalCentered="1"/>
  <pageMargins left="0.70866141732283472" right="0.70866141732283472" top="0.74803149606299213" bottom="0.74803149606299213" header="0.31496062992125984" footer="0.31496062992125984"/>
  <pageSetup paperSize="9" orientation="portrait" r:id="rId1"/>
  <headerFooter alignWithMargins="0"/>
  <drawing r:id="rId2"/>
  <legacyDrawing r:id="rId3"/>
  <tableParts count="1">
    <tablePart r:id="rId4"/>
  </tablePar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CCFF"/>
  </sheetPr>
  <dimension ref="A1:I31"/>
  <sheetViews>
    <sheetView zoomScaleNormal="100" workbookViewId="0">
      <selection sqref="A1:H1"/>
    </sheetView>
  </sheetViews>
  <sheetFormatPr defaultColWidth="11.375" defaultRowHeight="20.100000000000001" customHeight="1" x14ac:dyDescent="0.15"/>
  <cols>
    <col min="1" max="1" width="11.125" style="4" customWidth="1"/>
    <col min="2" max="2" width="5.625" style="4" bestFit="1" customWidth="1"/>
    <col min="3" max="3" width="8.375" style="6" customWidth="1"/>
    <col min="4" max="4" width="2.75" style="7" customWidth="1"/>
    <col min="5" max="5" width="8.375" style="6" customWidth="1"/>
    <col min="6" max="7" width="11.375" style="4" customWidth="1"/>
    <col min="8" max="8" width="33.375" style="8" customWidth="1"/>
    <col min="9" max="16384" width="11.375" style="4"/>
  </cols>
  <sheetData>
    <row r="1" spans="1:8" ht="18" customHeight="1" x14ac:dyDescent="0.15">
      <c r="A1" s="87" t="s">
        <v>33</v>
      </c>
      <c r="B1" s="87"/>
      <c r="C1" s="87"/>
      <c r="D1" s="87"/>
      <c r="E1" s="87"/>
      <c r="F1" s="87"/>
      <c r="G1" s="87"/>
      <c r="H1" s="87"/>
    </row>
    <row r="2" spans="1:8" ht="24" customHeight="1" x14ac:dyDescent="0.15">
      <c r="A2" s="88" t="s">
        <v>25</v>
      </c>
      <c r="B2" s="89"/>
      <c r="C2" s="89"/>
      <c r="D2" s="89"/>
      <c r="E2" s="89"/>
      <c r="F2" s="89"/>
      <c r="G2" s="89"/>
      <c r="H2" s="89"/>
    </row>
    <row r="3" spans="1:8" ht="24" customHeight="1" x14ac:dyDescent="0.15">
      <c r="A3" s="23" t="s">
        <v>10</v>
      </c>
      <c r="B3" s="92" t="str">
        <f ca="1">MID(CELL("filename",$A$3),FIND("]",CELL("filename",$A$3))+1,31)</f>
        <v>R9年4月</v>
      </c>
      <c r="C3" s="93"/>
      <c r="D3" s="93"/>
      <c r="E3" s="93"/>
      <c r="F3" s="93"/>
      <c r="G3" s="93"/>
      <c r="H3" s="94"/>
    </row>
    <row r="4" spans="1:8" ht="24" customHeight="1" x14ac:dyDescent="0.15">
      <c r="A4" s="23" t="s">
        <v>13</v>
      </c>
      <c r="B4" s="95" t="str">
        <f>IF(算定表!B4="","",算定表!B4)</f>
        <v/>
      </c>
      <c r="C4" s="96"/>
      <c r="D4" s="96"/>
      <c r="E4" s="96"/>
      <c r="F4" s="96"/>
      <c r="G4" s="96"/>
      <c r="H4" s="97"/>
    </row>
    <row r="5" spans="1:8" ht="24" customHeight="1" x14ac:dyDescent="0.15">
      <c r="A5" s="23" t="s">
        <v>12</v>
      </c>
      <c r="B5" s="95" t="str">
        <f>IF(算定表!B5="","",算定表!B5)</f>
        <v/>
      </c>
      <c r="C5" s="96"/>
      <c r="D5" s="96"/>
      <c r="E5" s="96"/>
      <c r="F5" s="96"/>
      <c r="G5" s="96"/>
      <c r="H5" s="97"/>
    </row>
    <row r="6" spans="1:8" ht="18" customHeight="1" x14ac:dyDescent="0.15">
      <c r="A6" s="90" t="s">
        <v>27</v>
      </c>
      <c r="B6" s="91"/>
      <c r="C6" s="91"/>
      <c r="D6" s="91"/>
      <c r="E6" s="91"/>
      <c r="F6" s="91"/>
      <c r="G6" s="91"/>
      <c r="H6" s="91"/>
    </row>
    <row r="7" spans="1:8" s="5" customFormat="1" ht="24" customHeight="1" x14ac:dyDescent="0.15">
      <c r="A7" s="61" t="s">
        <v>11</v>
      </c>
      <c r="B7" s="66" t="s">
        <v>43</v>
      </c>
      <c r="C7" s="100" t="s">
        <v>17</v>
      </c>
      <c r="D7" s="100"/>
      <c r="E7" s="100"/>
      <c r="F7" s="21" t="s">
        <v>14</v>
      </c>
      <c r="G7" s="61" t="s">
        <v>16</v>
      </c>
      <c r="H7" s="56" t="s">
        <v>1</v>
      </c>
    </row>
    <row r="8" spans="1:8" ht="24" customHeight="1" x14ac:dyDescent="0.15">
      <c r="A8" s="60"/>
      <c r="B8" s="60" t="str">
        <f>IF(作業日報兼直接人件費個別明細表101516[[#This Row],[列1]]="", "", TEXT(作業日報兼直接人件費個別明細表101516[[#This Row],[列1]],"aaaa"))</f>
        <v/>
      </c>
      <c r="C8" s="9"/>
      <c r="D8" s="10" t="s">
        <v>0</v>
      </c>
      <c r="E8" s="9"/>
      <c r="F8" s="11"/>
      <c r="G8" s="12" t="str">
        <f>IF(作業日報兼直接人件費個別明細表101516[[#This Row],[列2]]="","",MIN(IF((作業日報兼直接人件費個別明細表101516[[#This Row],[列4]]-作業日報兼直接人件費個別明細表101516[[#This Row],[列2]]-作業日報兼直接人件費個別明細表101516[[#This Row],[列5]])&gt;0,FLOOR((作業日報兼直接人件費個別明細表101516[[#This Row],[列4]]-作業日報兼直接人件費個別明細表101516[[#This Row],[列2]]-作業日報兼直接人件費個別明細表101516[[#This Row],[列5]]),"0:30"),""),"8:00"))</f>
        <v/>
      </c>
      <c r="H8" s="22"/>
    </row>
    <row r="9" spans="1:8" ht="24" customHeight="1" x14ac:dyDescent="0.15">
      <c r="A9" s="60"/>
      <c r="B9" s="60" t="str">
        <f>IF(作業日報兼直接人件費個別明細表101516[[#This Row],[列1]]="", "", TEXT(作業日報兼直接人件費個別明細表101516[[#This Row],[列1]],"aaaa"))</f>
        <v/>
      </c>
      <c r="C9" s="9"/>
      <c r="D9" s="10" t="s">
        <v>0</v>
      </c>
      <c r="E9" s="9"/>
      <c r="F9" s="11"/>
      <c r="G9" s="12" t="str">
        <f>IF(作業日報兼直接人件費個別明細表101516[[#This Row],[列2]]="","",MIN(IF((作業日報兼直接人件費個別明細表101516[[#This Row],[列4]]-作業日報兼直接人件費個別明細表101516[[#This Row],[列2]]-作業日報兼直接人件費個別明細表101516[[#This Row],[列5]])&gt;0,FLOOR((作業日報兼直接人件費個別明細表101516[[#This Row],[列4]]-作業日報兼直接人件費個別明細表101516[[#This Row],[列2]]-作業日報兼直接人件費個別明細表101516[[#This Row],[列5]]),"0:30"),""),"8:00"))</f>
        <v/>
      </c>
      <c r="H9" s="22"/>
    </row>
    <row r="10" spans="1:8" ht="24" customHeight="1" x14ac:dyDescent="0.15">
      <c r="A10" s="60"/>
      <c r="B10" s="60" t="str">
        <f>IF(作業日報兼直接人件費個別明細表101516[[#This Row],[列1]]="", "", TEXT(作業日報兼直接人件費個別明細表101516[[#This Row],[列1]],"aaaa"))</f>
        <v/>
      </c>
      <c r="C10" s="9"/>
      <c r="D10" s="10" t="s">
        <v>0</v>
      </c>
      <c r="E10" s="9"/>
      <c r="F10" s="11"/>
      <c r="G10" s="12" t="str">
        <f>IF(作業日報兼直接人件費個別明細表101516[[#This Row],[列2]]="","",MIN(IF((作業日報兼直接人件費個別明細表101516[[#This Row],[列4]]-作業日報兼直接人件費個別明細表101516[[#This Row],[列2]]-作業日報兼直接人件費個別明細表101516[[#This Row],[列5]])&gt;0,FLOOR((作業日報兼直接人件費個別明細表101516[[#This Row],[列4]]-作業日報兼直接人件費個別明細表101516[[#This Row],[列2]]-作業日報兼直接人件費個別明細表101516[[#This Row],[列5]]),"0:30"),""),"8:00"))</f>
        <v/>
      </c>
      <c r="H10" s="22"/>
    </row>
    <row r="11" spans="1:8" ht="24" customHeight="1" x14ac:dyDescent="0.15">
      <c r="A11" s="60"/>
      <c r="B11" s="60" t="str">
        <f>IF(作業日報兼直接人件費個別明細表101516[[#This Row],[列1]]="", "", TEXT(作業日報兼直接人件費個別明細表101516[[#This Row],[列1]],"aaaa"))</f>
        <v/>
      </c>
      <c r="C11" s="9"/>
      <c r="D11" s="10" t="s">
        <v>0</v>
      </c>
      <c r="E11" s="9"/>
      <c r="F11" s="11"/>
      <c r="G11" s="12" t="str">
        <f>IF(作業日報兼直接人件費個別明細表101516[[#This Row],[列2]]="","",MIN(IF((作業日報兼直接人件費個別明細表101516[[#This Row],[列4]]-作業日報兼直接人件費個別明細表101516[[#This Row],[列2]]-作業日報兼直接人件費個別明細表101516[[#This Row],[列5]])&gt;0,FLOOR((作業日報兼直接人件費個別明細表101516[[#This Row],[列4]]-作業日報兼直接人件費個別明細表101516[[#This Row],[列2]]-作業日報兼直接人件費個別明細表101516[[#This Row],[列5]]),"0:30"),""),"8:00"))</f>
        <v/>
      </c>
      <c r="H11" s="22"/>
    </row>
    <row r="12" spans="1:8" ht="24" customHeight="1" x14ac:dyDescent="0.15">
      <c r="A12" s="60"/>
      <c r="B12" s="60" t="str">
        <f>IF(作業日報兼直接人件費個別明細表101516[[#This Row],[列1]]="", "", TEXT(作業日報兼直接人件費個別明細表101516[[#This Row],[列1]],"aaaa"))</f>
        <v/>
      </c>
      <c r="C12" s="9"/>
      <c r="D12" s="10" t="s">
        <v>0</v>
      </c>
      <c r="E12" s="9"/>
      <c r="F12" s="11"/>
      <c r="G12" s="12" t="str">
        <f>IF(作業日報兼直接人件費個別明細表101516[[#This Row],[列2]]="","",MIN(IF((作業日報兼直接人件費個別明細表101516[[#This Row],[列4]]-作業日報兼直接人件費個別明細表101516[[#This Row],[列2]]-作業日報兼直接人件費個別明細表101516[[#This Row],[列5]])&gt;0,FLOOR((作業日報兼直接人件費個別明細表101516[[#This Row],[列4]]-作業日報兼直接人件費個別明細表101516[[#This Row],[列2]]-作業日報兼直接人件費個別明細表101516[[#This Row],[列5]]),"0:30"),""),"8:00"))</f>
        <v/>
      </c>
      <c r="H12" s="22"/>
    </row>
    <row r="13" spans="1:8" ht="24" customHeight="1" x14ac:dyDescent="0.15">
      <c r="A13" s="60"/>
      <c r="B13" s="60" t="str">
        <f>IF(作業日報兼直接人件費個別明細表101516[[#This Row],[列1]]="", "", TEXT(作業日報兼直接人件費個別明細表101516[[#This Row],[列1]],"aaaa"))</f>
        <v/>
      </c>
      <c r="C13" s="9"/>
      <c r="D13" s="10" t="s">
        <v>0</v>
      </c>
      <c r="E13" s="9"/>
      <c r="F13" s="11"/>
      <c r="G13" s="12" t="str">
        <f>IF(作業日報兼直接人件費個別明細表101516[[#This Row],[列2]]="","",MIN(IF((作業日報兼直接人件費個別明細表101516[[#This Row],[列4]]-作業日報兼直接人件費個別明細表101516[[#This Row],[列2]]-作業日報兼直接人件費個別明細表101516[[#This Row],[列5]])&gt;0,FLOOR((作業日報兼直接人件費個別明細表101516[[#This Row],[列4]]-作業日報兼直接人件費個別明細表101516[[#This Row],[列2]]-作業日報兼直接人件費個別明細表101516[[#This Row],[列5]]),"0:30"),""),"8:00"))</f>
        <v/>
      </c>
      <c r="H13" s="22"/>
    </row>
    <row r="14" spans="1:8" ht="24" customHeight="1" x14ac:dyDescent="0.15">
      <c r="A14" s="60"/>
      <c r="B14" s="60" t="str">
        <f>IF(作業日報兼直接人件費個別明細表101516[[#This Row],[列1]]="", "", TEXT(作業日報兼直接人件費個別明細表101516[[#This Row],[列1]],"aaaa"))</f>
        <v/>
      </c>
      <c r="C14" s="9"/>
      <c r="D14" s="10" t="s">
        <v>0</v>
      </c>
      <c r="E14" s="9"/>
      <c r="F14" s="11"/>
      <c r="G14" s="12" t="str">
        <f>IF(作業日報兼直接人件費個別明細表101516[[#This Row],[列2]]="","",MIN(IF((作業日報兼直接人件費個別明細表101516[[#This Row],[列4]]-作業日報兼直接人件費個別明細表101516[[#This Row],[列2]]-作業日報兼直接人件費個別明細表101516[[#This Row],[列5]])&gt;0,FLOOR((作業日報兼直接人件費個別明細表101516[[#This Row],[列4]]-作業日報兼直接人件費個別明細表101516[[#This Row],[列2]]-作業日報兼直接人件費個別明細表101516[[#This Row],[列5]]),"0:30"),""),"8:00"))</f>
        <v/>
      </c>
      <c r="H14" s="22"/>
    </row>
    <row r="15" spans="1:8" ht="24" customHeight="1" x14ac:dyDescent="0.15">
      <c r="A15" s="60"/>
      <c r="B15" s="60" t="str">
        <f>IF(作業日報兼直接人件費個別明細表101516[[#This Row],[列1]]="", "", TEXT(作業日報兼直接人件費個別明細表101516[[#This Row],[列1]],"aaaa"))</f>
        <v/>
      </c>
      <c r="C15" s="9"/>
      <c r="D15" s="10" t="s">
        <v>0</v>
      </c>
      <c r="E15" s="9"/>
      <c r="F15" s="11"/>
      <c r="G15" s="12" t="str">
        <f>IF(作業日報兼直接人件費個別明細表101516[[#This Row],[列2]]="","",MIN(IF((作業日報兼直接人件費個別明細表101516[[#This Row],[列4]]-作業日報兼直接人件費個別明細表101516[[#This Row],[列2]]-作業日報兼直接人件費個別明細表101516[[#This Row],[列5]])&gt;0,FLOOR((作業日報兼直接人件費個別明細表101516[[#This Row],[列4]]-作業日報兼直接人件費個別明細表101516[[#This Row],[列2]]-作業日報兼直接人件費個別明細表101516[[#This Row],[列5]]),"0:30"),""),"8:00"))</f>
        <v/>
      </c>
      <c r="H15" s="22"/>
    </row>
    <row r="16" spans="1:8" ht="24" customHeight="1" x14ac:dyDescent="0.15">
      <c r="A16" s="60"/>
      <c r="B16" s="60" t="str">
        <f>IF(作業日報兼直接人件費個別明細表101516[[#This Row],[列1]]="", "", TEXT(作業日報兼直接人件費個別明細表101516[[#This Row],[列1]],"aaaa"))</f>
        <v/>
      </c>
      <c r="C16" s="9"/>
      <c r="D16" s="10" t="s">
        <v>0</v>
      </c>
      <c r="E16" s="9"/>
      <c r="F16" s="11"/>
      <c r="G16" s="12" t="str">
        <f>IF(作業日報兼直接人件費個別明細表101516[[#This Row],[列2]]="","",MIN(IF((作業日報兼直接人件費個別明細表101516[[#This Row],[列4]]-作業日報兼直接人件費個別明細表101516[[#This Row],[列2]]-作業日報兼直接人件費個別明細表101516[[#This Row],[列5]])&gt;0,FLOOR((作業日報兼直接人件費個別明細表101516[[#This Row],[列4]]-作業日報兼直接人件費個別明細表101516[[#This Row],[列2]]-作業日報兼直接人件費個別明細表101516[[#This Row],[列5]]),"0:30"),""),"8:00"))</f>
        <v/>
      </c>
      <c r="H16" s="22"/>
    </row>
    <row r="17" spans="1:9" ht="24" customHeight="1" x14ac:dyDescent="0.15">
      <c r="A17" s="60"/>
      <c r="B17" s="60" t="str">
        <f>IF(作業日報兼直接人件費個別明細表101516[[#This Row],[列1]]="", "", TEXT(作業日報兼直接人件費個別明細表101516[[#This Row],[列1]],"aaaa"))</f>
        <v/>
      </c>
      <c r="C17" s="9"/>
      <c r="D17" s="10" t="s">
        <v>0</v>
      </c>
      <c r="E17" s="9"/>
      <c r="F17" s="11"/>
      <c r="G17" s="12" t="str">
        <f>IF(作業日報兼直接人件費個別明細表101516[[#This Row],[列2]]="","",MIN(IF((作業日報兼直接人件費個別明細表101516[[#This Row],[列4]]-作業日報兼直接人件費個別明細表101516[[#This Row],[列2]]-作業日報兼直接人件費個別明細表101516[[#This Row],[列5]])&gt;0,FLOOR((作業日報兼直接人件費個別明細表101516[[#This Row],[列4]]-作業日報兼直接人件費個別明細表101516[[#This Row],[列2]]-作業日報兼直接人件費個別明細表101516[[#This Row],[列5]]),"0:30"),""),"8:00"))</f>
        <v/>
      </c>
      <c r="H17" s="22"/>
    </row>
    <row r="18" spans="1:9" ht="24" customHeight="1" x14ac:dyDescent="0.15">
      <c r="A18" s="60"/>
      <c r="B18" s="60" t="str">
        <f>IF(作業日報兼直接人件費個別明細表101516[[#This Row],[列1]]="", "", TEXT(作業日報兼直接人件費個別明細表101516[[#This Row],[列1]],"aaaa"))</f>
        <v/>
      </c>
      <c r="C18" s="9"/>
      <c r="D18" s="10" t="s">
        <v>0</v>
      </c>
      <c r="E18" s="9"/>
      <c r="F18" s="11"/>
      <c r="G18" s="12" t="str">
        <f>IF(作業日報兼直接人件費個別明細表101516[[#This Row],[列2]]="","",MIN(IF((作業日報兼直接人件費個別明細表101516[[#This Row],[列4]]-作業日報兼直接人件費個別明細表101516[[#This Row],[列2]]-作業日報兼直接人件費個別明細表101516[[#This Row],[列5]])&gt;0,FLOOR((作業日報兼直接人件費個別明細表101516[[#This Row],[列4]]-作業日報兼直接人件費個別明細表101516[[#This Row],[列2]]-作業日報兼直接人件費個別明細表101516[[#This Row],[列5]]),"0:30"),""),"8:00"))</f>
        <v/>
      </c>
      <c r="H18" s="22"/>
    </row>
    <row r="19" spans="1:9" ht="24" customHeight="1" x14ac:dyDescent="0.15">
      <c r="A19" s="60"/>
      <c r="B19" s="60" t="str">
        <f>IF(作業日報兼直接人件費個別明細表101516[[#This Row],[列1]]="", "", TEXT(作業日報兼直接人件費個別明細表101516[[#This Row],[列1]],"aaaa"))</f>
        <v/>
      </c>
      <c r="C19" s="9"/>
      <c r="D19" s="10" t="s">
        <v>0</v>
      </c>
      <c r="E19" s="9"/>
      <c r="F19" s="11"/>
      <c r="G19" s="12" t="str">
        <f>IF(作業日報兼直接人件費個別明細表101516[[#This Row],[列2]]="","",MIN(IF((作業日報兼直接人件費個別明細表101516[[#This Row],[列4]]-作業日報兼直接人件費個別明細表101516[[#This Row],[列2]]-作業日報兼直接人件費個別明細表101516[[#This Row],[列5]])&gt;0,FLOOR((作業日報兼直接人件費個別明細表101516[[#This Row],[列4]]-作業日報兼直接人件費個別明細表101516[[#This Row],[列2]]-作業日報兼直接人件費個別明細表101516[[#This Row],[列5]]),"0:30"),""),"8:00"))</f>
        <v/>
      </c>
      <c r="H19" s="22"/>
    </row>
    <row r="20" spans="1:9" ht="24" customHeight="1" x14ac:dyDescent="0.15">
      <c r="A20" s="60"/>
      <c r="B20" s="60" t="str">
        <f>IF(作業日報兼直接人件費個別明細表101516[[#This Row],[列1]]="", "", TEXT(作業日報兼直接人件費個別明細表101516[[#This Row],[列1]],"aaaa"))</f>
        <v/>
      </c>
      <c r="C20" s="9"/>
      <c r="D20" s="10" t="s">
        <v>0</v>
      </c>
      <c r="E20" s="9"/>
      <c r="F20" s="11"/>
      <c r="G20" s="12" t="str">
        <f>IF(作業日報兼直接人件費個別明細表101516[[#This Row],[列2]]="","",MIN(IF((作業日報兼直接人件費個別明細表101516[[#This Row],[列4]]-作業日報兼直接人件費個別明細表101516[[#This Row],[列2]]-作業日報兼直接人件費個別明細表101516[[#This Row],[列5]])&gt;0,FLOOR((作業日報兼直接人件費個別明細表101516[[#This Row],[列4]]-作業日報兼直接人件費個別明細表101516[[#This Row],[列2]]-作業日報兼直接人件費個別明細表101516[[#This Row],[列5]]),"0:30"),""),"8:00"))</f>
        <v/>
      </c>
      <c r="H20" s="22"/>
    </row>
    <row r="21" spans="1:9" ht="24" customHeight="1" x14ac:dyDescent="0.15">
      <c r="A21" s="60"/>
      <c r="B21" s="60" t="str">
        <f>IF(作業日報兼直接人件費個別明細表101516[[#This Row],[列1]]="", "", TEXT(作業日報兼直接人件費個別明細表101516[[#This Row],[列1]],"aaaa"))</f>
        <v/>
      </c>
      <c r="C21" s="9"/>
      <c r="D21" s="10" t="s">
        <v>0</v>
      </c>
      <c r="E21" s="9"/>
      <c r="F21" s="11"/>
      <c r="G21" s="12" t="str">
        <f>IF(作業日報兼直接人件費個別明細表101516[[#This Row],[列2]]="","",MIN(IF((作業日報兼直接人件費個別明細表101516[[#This Row],[列4]]-作業日報兼直接人件費個別明細表101516[[#This Row],[列2]]-作業日報兼直接人件費個別明細表101516[[#This Row],[列5]])&gt;0,FLOOR((作業日報兼直接人件費個別明細表101516[[#This Row],[列4]]-作業日報兼直接人件費個別明細表101516[[#This Row],[列2]]-作業日報兼直接人件費個別明細表101516[[#This Row],[列5]]),"0:30"),""),"8:00"))</f>
        <v/>
      </c>
      <c r="H21" s="22"/>
    </row>
    <row r="22" spans="1:9" ht="24" customHeight="1" x14ac:dyDescent="0.15">
      <c r="A22" s="60"/>
      <c r="B22" s="60" t="str">
        <f>IF(作業日報兼直接人件費個別明細表101516[[#This Row],[列1]]="", "", TEXT(作業日報兼直接人件費個別明細表101516[[#This Row],[列1]],"aaaa"))</f>
        <v/>
      </c>
      <c r="C22" s="9"/>
      <c r="D22" s="10" t="s">
        <v>0</v>
      </c>
      <c r="E22" s="9"/>
      <c r="F22" s="11"/>
      <c r="G22" s="12" t="str">
        <f>IF(作業日報兼直接人件費個別明細表101516[[#This Row],[列2]]="","",MIN(IF((作業日報兼直接人件費個別明細表101516[[#This Row],[列4]]-作業日報兼直接人件費個別明細表101516[[#This Row],[列2]]-作業日報兼直接人件費個別明細表101516[[#This Row],[列5]])&gt;0,FLOOR((作業日報兼直接人件費個別明細表101516[[#This Row],[列4]]-作業日報兼直接人件費個別明細表101516[[#This Row],[列2]]-作業日報兼直接人件費個別明細表101516[[#This Row],[列5]]),"0:30"),""),"8:00"))</f>
        <v/>
      </c>
      <c r="H22" s="22"/>
    </row>
    <row r="23" spans="1:9" ht="24" customHeight="1" x14ac:dyDescent="0.15">
      <c r="A23" s="60"/>
      <c r="B23" s="60" t="str">
        <f>IF(作業日報兼直接人件費個別明細表101516[[#This Row],[列1]]="", "", TEXT(作業日報兼直接人件費個別明細表101516[[#This Row],[列1]],"aaaa"))</f>
        <v/>
      </c>
      <c r="C23" s="9"/>
      <c r="D23" s="10" t="s">
        <v>0</v>
      </c>
      <c r="E23" s="9"/>
      <c r="F23" s="11"/>
      <c r="G23" s="12" t="str">
        <f>IF(作業日報兼直接人件費個別明細表101516[[#This Row],[列2]]="","",MIN(IF((作業日報兼直接人件費個別明細表101516[[#This Row],[列4]]-作業日報兼直接人件費個別明細表101516[[#This Row],[列2]]-作業日報兼直接人件費個別明細表101516[[#This Row],[列5]])&gt;0,FLOOR((作業日報兼直接人件費個別明細表101516[[#This Row],[列4]]-作業日報兼直接人件費個別明細表101516[[#This Row],[列2]]-作業日報兼直接人件費個別明細表101516[[#This Row],[列5]]),"0:30"),""),"8:00"))</f>
        <v/>
      </c>
      <c r="H23" s="22"/>
    </row>
    <row r="24" spans="1:9" ht="24" customHeight="1" x14ac:dyDescent="0.15">
      <c r="A24" s="60"/>
      <c r="B24" s="60" t="str">
        <f>IF(作業日報兼直接人件費個別明細表101516[[#This Row],[列1]]="", "", TEXT(作業日報兼直接人件費個別明細表101516[[#This Row],[列1]],"aaaa"))</f>
        <v/>
      </c>
      <c r="C24" s="9"/>
      <c r="D24" s="10" t="s">
        <v>0</v>
      </c>
      <c r="E24" s="9"/>
      <c r="F24" s="11"/>
      <c r="G24" s="12" t="str">
        <f>IF(作業日報兼直接人件費個別明細表101516[[#This Row],[列2]]="","",MIN(IF((作業日報兼直接人件費個別明細表101516[[#This Row],[列4]]-作業日報兼直接人件費個別明細表101516[[#This Row],[列2]]-作業日報兼直接人件費個別明細表101516[[#This Row],[列5]])&gt;0,FLOOR((作業日報兼直接人件費個別明細表101516[[#This Row],[列4]]-作業日報兼直接人件費個別明細表101516[[#This Row],[列2]]-作業日報兼直接人件費個別明細表101516[[#This Row],[列5]]),"0:30"),""),"8:00"))</f>
        <v/>
      </c>
      <c r="H24" s="22"/>
    </row>
    <row r="25" spans="1:9" ht="24" customHeight="1" x14ac:dyDescent="0.15">
      <c r="A25" s="60"/>
      <c r="B25" s="60" t="str">
        <f>IF(作業日報兼直接人件費個別明細表101516[[#This Row],[列1]]="", "", TEXT(作業日報兼直接人件費個別明細表101516[[#This Row],[列1]],"aaaa"))</f>
        <v/>
      </c>
      <c r="C25" s="9"/>
      <c r="D25" s="10" t="s">
        <v>0</v>
      </c>
      <c r="E25" s="9"/>
      <c r="F25" s="11"/>
      <c r="G25" s="12" t="str">
        <f>IF(作業日報兼直接人件費個別明細表101516[[#This Row],[列2]]="","",MIN(IF((作業日報兼直接人件費個別明細表101516[[#This Row],[列4]]-作業日報兼直接人件費個別明細表101516[[#This Row],[列2]]-作業日報兼直接人件費個別明細表101516[[#This Row],[列5]])&gt;0,FLOOR((作業日報兼直接人件費個別明細表101516[[#This Row],[列4]]-作業日報兼直接人件費個別明細表101516[[#This Row],[列2]]-作業日報兼直接人件費個別明細表101516[[#This Row],[列5]]),"0:30"),""),"8:00"))</f>
        <v/>
      </c>
      <c r="H25" s="22"/>
    </row>
    <row r="26" spans="1:9" ht="24" customHeight="1" x14ac:dyDescent="0.15">
      <c r="A26" s="60"/>
      <c r="B26" s="60" t="str">
        <f>IF(作業日報兼直接人件費個別明細表101516[[#This Row],[列1]]="", "", TEXT(作業日報兼直接人件費個別明細表101516[[#This Row],[列1]],"aaaa"))</f>
        <v/>
      </c>
      <c r="C26" s="9"/>
      <c r="D26" s="10" t="s">
        <v>0</v>
      </c>
      <c r="E26" s="9"/>
      <c r="F26" s="11"/>
      <c r="G26" s="12" t="str">
        <f>IF(作業日報兼直接人件費個別明細表101516[[#This Row],[列2]]="","",MIN(IF((作業日報兼直接人件費個別明細表101516[[#This Row],[列4]]-作業日報兼直接人件費個別明細表101516[[#This Row],[列2]]-作業日報兼直接人件費個別明細表101516[[#This Row],[列5]])&gt;0,FLOOR((作業日報兼直接人件費個別明細表101516[[#This Row],[列4]]-作業日報兼直接人件費個別明細表101516[[#This Row],[列2]]-作業日報兼直接人件費個別明細表101516[[#This Row],[列5]]),"0:30"),""),"8:00"))</f>
        <v/>
      </c>
      <c r="H26" s="22"/>
    </row>
    <row r="27" spans="1:9" ht="24" customHeight="1" x14ac:dyDescent="0.15">
      <c r="A27" s="60"/>
      <c r="B27" s="60" t="str">
        <f>IF(作業日報兼直接人件費個別明細表101516[[#This Row],[列1]]="", "", TEXT(作業日報兼直接人件費個別明細表101516[[#This Row],[列1]],"aaaa"))</f>
        <v/>
      </c>
      <c r="C27" s="9"/>
      <c r="D27" s="10" t="s">
        <v>0</v>
      </c>
      <c r="E27" s="9"/>
      <c r="F27" s="11"/>
      <c r="G27" s="12" t="str">
        <f>IF(作業日報兼直接人件費個別明細表101516[[#This Row],[列2]]="","",MIN(IF((作業日報兼直接人件費個別明細表101516[[#This Row],[列4]]-作業日報兼直接人件費個別明細表101516[[#This Row],[列2]]-作業日報兼直接人件費個別明細表101516[[#This Row],[列5]])&gt;0,FLOOR((作業日報兼直接人件費個別明細表101516[[#This Row],[列4]]-作業日報兼直接人件費個別明細表101516[[#This Row],[列2]]-作業日報兼直接人件費個別明細表101516[[#This Row],[列5]]),"0:30"),""),"8:00"))</f>
        <v/>
      </c>
      <c r="H27" s="22"/>
    </row>
    <row r="28" spans="1:9" ht="24" customHeight="1" x14ac:dyDescent="0.15">
      <c r="A28" s="60"/>
      <c r="B28" s="60" t="str">
        <f>IF(作業日報兼直接人件費個別明細表101516[[#This Row],[列1]]="", "", TEXT(作業日報兼直接人件費個別明細表101516[[#This Row],[列1]],"aaaa"))</f>
        <v/>
      </c>
      <c r="C28" s="9"/>
      <c r="D28" s="10" t="s">
        <v>0</v>
      </c>
      <c r="E28" s="9"/>
      <c r="F28" s="11"/>
      <c r="G28" s="12" t="str">
        <f>IF(作業日報兼直接人件費個別明細表101516[[#This Row],[列2]]="","",MIN(IF((作業日報兼直接人件費個別明細表101516[[#This Row],[列4]]-作業日報兼直接人件費個別明細表101516[[#This Row],[列2]]-作業日報兼直接人件費個別明細表101516[[#This Row],[列5]])&gt;0,FLOOR((作業日報兼直接人件費個別明細表101516[[#This Row],[列4]]-作業日報兼直接人件費個別明細表101516[[#This Row],[列2]]-作業日報兼直接人件費個別明細表101516[[#This Row],[列5]]),"0:30"),""),"8:00"))</f>
        <v/>
      </c>
      <c r="H28" s="22"/>
    </row>
    <row r="29" spans="1:9" ht="24" customHeight="1" x14ac:dyDescent="0.15">
      <c r="A29" s="60"/>
      <c r="B29" s="60" t="str">
        <f>IF(作業日報兼直接人件費個別明細表101516[[#This Row],[列1]]="", "", TEXT(作業日報兼直接人件費個別明細表101516[[#This Row],[列1]],"aaaa"))</f>
        <v/>
      </c>
      <c r="C29" s="9"/>
      <c r="D29" s="10" t="s">
        <v>0</v>
      </c>
      <c r="E29" s="9"/>
      <c r="F29" s="11"/>
      <c r="G29" s="12" t="str">
        <f>IF(作業日報兼直接人件費個別明細表101516[[#This Row],[列2]]="","",MIN(IF((作業日報兼直接人件費個別明細表101516[[#This Row],[列4]]-作業日報兼直接人件費個別明細表101516[[#This Row],[列2]]-作業日報兼直接人件費個別明細表101516[[#This Row],[列5]])&gt;0,FLOOR((作業日報兼直接人件費個別明細表101516[[#This Row],[列4]]-作業日報兼直接人件費個別明細表101516[[#This Row],[列2]]-作業日報兼直接人件費個別明細表101516[[#This Row],[列5]]),"0:30"),""),"8:00"))</f>
        <v/>
      </c>
      <c r="H29" s="22"/>
    </row>
    <row r="30" spans="1:9" ht="24" customHeight="1" x14ac:dyDescent="0.15">
      <c r="A30" s="60"/>
      <c r="B30" s="60" t="str">
        <f>IF(作業日報兼直接人件費個別明細表101516[[#This Row],[列1]]="", "", TEXT(作業日報兼直接人件費個別明細表101516[[#This Row],[列1]],"aaaa"))</f>
        <v/>
      </c>
      <c r="C30" s="9"/>
      <c r="D30" s="10" t="s">
        <v>0</v>
      </c>
      <c r="E30" s="9"/>
      <c r="F30" s="11"/>
      <c r="G30" s="12" t="str">
        <f>IF(作業日報兼直接人件費個別明細表101516[[#This Row],[列2]]="","",MIN(IF((作業日報兼直接人件費個別明細表101516[[#This Row],[列4]]-作業日報兼直接人件費個別明細表101516[[#This Row],[列2]]-作業日報兼直接人件費個別明細表101516[[#This Row],[列5]])&gt;0,FLOOR((作業日報兼直接人件費個別明細表101516[[#This Row],[列4]]-作業日報兼直接人件費個別明細表101516[[#This Row],[列2]]-作業日報兼直接人件費個別明細表101516[[#This Row],[列5]]),"0:30"),""),"8:00"))</f>
        <v/>
      </c>
      <c r="H30" s="22"/>
    </row>
    <row r="31" spans="1:9" ht="24" customHeight="1" x14ac:dyDescent="0.15">
      <c r="A31" s="14" t="s">
        <v>8</v>
      </c>
      <c r="B31" s="14"/>
      <c r="C31" s="15"/>
      <c r="D31" s="16"/>
      <c r="E31" s="17"/>
      <c r="F31" s="18"/>
      <c r="G31" s="59">
        <f>SUBTOTAL(109,作業日報兼直接人件費個別明細表101516[列6])</f>
        <v>0</v>
      </c>
      <c r="H31" s="13"/>
      <c r="I31" s="24"/>
    </row>
  </sheetData>
  <sheetProtection formatCells="0" selectLockedCells="1"/>
  <mergeCells count="7">
    <mergeCell ref="C7:E7"/>
    <mergeCell ref="A1:H1"/>
    <mergeCell ref="A2:H2"/>
    <mergeCell ref="A6:H6"/>
    <mergeCell ref="B3:H3"/>
    <mergeCell ref="B4:H4"/>
    <mergeCell ref="B5:H5"/>
  </mergeCells>
  <phoneticPr fontId="2"/>
  <dataValidations count="2">
    <dataValidation imeMode="hiragana" allowBlank="1" showInputMessage="1" showErrorMessage="1" sqref="H8:H30" xr:uid="{00000000-0002-0000-0F00-000000000000}"/>
    <dataValidation imeMode="halfAlpha" allowBlank="1" showInputMessage="1" showErrorMessage="1" sqref="E8:G30 A8:C30" xr:uid="{00000000-0002-0000-0F00-000001000000}"/>
  </dataValidations>
  <printOptions horizontalCentered="1"/>
  <pageMargins left="0.70866141732283472" right="0.70866141732283472" top="0.74803149606299213" bottom="0.74803149606299213" header="0.31496062992125984" footer="0.31496062992125984"/>
  <pageSetup paperSize="9" orientation="portrait" r:id="rId1"/>
  <headerFooter alignWithMargins="0"/>
  <drawing r:id="rId2"/>
  <legacyDrawing r:id="rId3"/>
  <tableParts count="1">
    <tablePart r:id="rId4"/>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CCFF"/>
  </sheetPr>
  <dimension ref="A1:I31"/>
  <sheetViews>
    <sheetView zoomScaleNormal="100" workbookViewId="0">
      <selection sqref="A1:H1"/>
    </sheetView>
  </sheetViews>
  <sheetFormatPr defaultColWidth="11.375" defaultRowHeight="20.100000000000001" customHeight="1" x14ac:dyDescent="0.15"/>
  <cols>
    <col min="1" max="1" width="11.125" style="4" customWidth="1"/>
    <col min="2" max="2" width="5.625" style="4" bestFit="1" customWidth="1"/>
    <col min="3" max="3" width="8.375" style="6" customWidth="1"/>
    <col min="4" max="4" width="2.75" style="7" customWidth="1"/>
    <col min="5" max="5" width="8.375" style="6" customWidth="1"/>
    <col min="6" max="7" width="11.375" style="4" customWidth="1"/>
    <col min="8" max="8" width="33.375" style="8" customWidth="1"/>
    <col min="9" max="16384" width="11.375" style="4"/>
  </cols>
  <sheetData>
    <row r="1" spans="1:8" ht="18" customHeight="1" x14ac:dyDescent="0.15">
      <c r="A1" s="87" t="s">
        <v>33</v>
      </c>
      <c r="B1" s="87"/>
      <c r="C1" s="87"/>
      <c r="D1" s="87"/>
      <c r="E1" s="87"/>
      <c r="F1" s="87"/>
      <c r="G1" s="87"/>
      <c r="H1" s="87"/>
    </row>
    <row r="2" spans="1:8" ht="24" customHeight="1" x14ac:dyDescent="0.15">
      <c r="A2" s="88" t="s">
        <v>25</v>
      </c>
      <c r="B2" s="89"/>
      <c r="C2" s="89"/>
      <c r="D2" s="89"/>
      <c r="E2" s="89"/>
      <c r="F2" s="89"/>
      <c r="G2" s="89"/>
      <c r="H2" s="89"/>
    </row>
    <row r="3" spans="1:8" ht="24" customHeight="1" x14ac:dyDescent="0.15">
      <c r="A3" s="23" t="s">
        <v>10</v>
      </c>
      <c r="B3" s="92" t="str">
        <f ca="1">MID(CELL("filename",$A$3),FIND("]",CELL("filename",$A$3))+1,31)</f>
        <v>R9年5月</v>
      </c>
      <c r="C3" s="93"/>
      <c r="D3" s="93"/>
      <c r="E3" s="93"/>
      <c r="F3" s="93"/>
      <c r="G3" s="93"/>
      <c r="H3" s="94"/>
    </row>
    <row r="4" spans="1:8" ht="24" customHeight="1" x14ac:dyDescent="0.15">
      <c r="A4" s="23" t="s">
        <v>13</v>
      </c>
      <c r="B4" s="95" t="str">
        <f>IF(算定表!B4="","",算定表!B4)</f>
        <v/>
      </c>
      <c r="C4" s="96"/>
      <c r="D4" s="96"/>
      <c r="E4" s="96"/>
      <c r="F4" s="96"/>
      <c r="G4" s="96"/>
      <c r="H4" s="97"/>
    </row>
    <row r="5" spans="1:8" ht="24" customHeight="1" x14ac:dyDescent="0.15">
      <c r="A5" s="23" t="s">
        <v>12</v>
      </c>
      <c r="B5" s="95" t="str">
        <f>IF(算定表!B5="","",算定表!B5)</f>
        <v/>
      </c>
      <c r="C5" s="96"/>
      <c r="D5" s="96"/>
      <c r="E5" s="96"/>
      <c r="F5" s="96"/>
      <c r="G5" s="96"/>
      <c r="H5" s="97"/>
    </row>
    <row r="6" spans="1:8" ht="18" customHeight="1" x14ac:dyDescent="0.15">
      <c r="A6" s="90" t="s">
        <v>27</v>
      </c>
      <c r="B6" s="91"/>
      <c r="C6" s="91"/>
      <c r="D6" s="91"/>
      <c r="E6" s="91"/>
      <c r="F6" s="91"/>
      <c r="G6" s="91"/>
      <c r="H6" s="91"/>
    </row>
    <row r="7" spans="1:8" s="5" customFormat="1" ht="24" customHeight="1" x14ac:dyDescent="0.15">
      <c r="A7" s="61" t="s">
        <v>11</v>
      </c>
      <c r="B7" s="66" t="s">
        <v>43</v>
      </c>
      <c r="C7" s="100" t="s">
        <v>17</v>
      </c>
      <c r="D7" s="100"/>
      <c r="E7" s="100"/>
      <c r="F7" s="21" t="s">
        <v>14</v>
      </c>
      <c r="G7" s="61" t="s">
        <v>16</v>
      </c>
      <c r="H7" s="56" t="s">
        <v>1</v>
      </c>
    </row>
    <row r="8" spans="1:8" ht="24" customHeight="1" x14ac:dyDescent="0.15">
      <c r="A8" s="60"/>
      <c r="B8" s="60" t="str">
        <f>IF(作業日報兼直接人件費個別明細表10151617[[#This Row],[列1]]="", "", TEXT(作業日報兼直接人件費個別明細表10151617[[#This Row],[列1]],"aaaa"))</f>
        <v/>
      </c>
      <c r="C8" s="9"/>
      <c r="D8" s="10" t="s">
        <v>0</v>
      </c>
      <c r="E8" s="9"/>
      <c r="F8" s="11"/>
      <c r="G8" s="12" t="str">
        <f>IF(作業日報兼直接人件費個別明細表10151617[[#This Row],[列2]]="","",MIN(IF((作業日報兼直接人件費個別明細表10151617[[#This Row],[列4]]-作業日報兼直接人件費個別明細表10151617[[#This Row],[列2]]-作業日報兼直接人件費個別明細表10151617[[#This Row],[列5]])&gt;0,FLOOR((作業日報兼直接人件費個別明細表10151617[[#This Row],[列4]]-作業日報兼直接人件費個別明細表10151617[[#This Row],[列2]]-作業日報兼直接人件費個別明細表10151617[[#This Row],[列5]]),"0:30"),""),"8:00"))</f>
        <v/>
      </c>
      <c r="H8" s="22"/>
    </row>
    <row r="9" spans="1:8" ht="24" customHeight="1" x14ac:dyDescent="0.15">
      <c r="A9" s="60"/>
      <c r="B9" s="60" t="str">
        <f>IF(作業日報兼直接人件費個別明細表10151617[[#This Row],[列1]]="", "", TEXT(作業日報兼直接人件費個別明細表10151617[[#This Row],[列1]],"aaaa"))</f>
        <v/>
      </c>
      <c r="C9" s="9"/>
      <c r="D9" s="10" t="s">
        <v>0</v>
      </c>
      <c r="E9" s="9"/>
      <c r="F9" s="11"/>
      <c r="G9" s="12" t="str">
        <f>IF(作業日報兼直接人件費個別明細表10151617[[#This Row],[列2]]="","",MIN(IF((作業日報兼直接人件費個別明細表10151617[[#This Row],[列4]]-作業日報兼直接人件費個別明細表10151617[[#This Row],[列2]]-作業日報兼直接人件費個別明細表10151617[[#This Row],[列5]])&gt;0,FLOOR((作業日報兼直接人件費個別明細表10151617[[#This Row],[列4]]-作業日報兼直接人件費個別明細表10151617[[#This Row],[列2]]-作業日報兼直接人件費個別明細表10151617[[#This Row],[列5]]),"0:30"),""),"8:00"))</f>
        <v/>
      </c>
      <c r="H9" s="22"/>
    </row>
    <row r="10" spans="1:8" ht="24" customHeight="1" x14ac:dyDescent="0.15">
      <c r="A10" s="60"/>
      <c r="B10" s="60" t="str">
        <f>IF(作業日報兼直接人件費個別明細表10151617[[#This Row],[列1]]="", "", TEXT(作業日報兼直接人件費個別明細表10151617[[#This Row],[列1]],"aaaa"))</f>
        <v/>
      </c>
      <c r="C10" s="9"/>
      <c r="D10" s="10" t="s">
        <v>0</v>
      </c>
      <c r="E10" s="9"/>
      <c r="F10" s="11"/>
      <c r="G10" s="12" t="str">
        <f>IF(作業日報兼直接人件費個別明細表10151617[[#This Row],[列2]]="","",MIN(IF((作業日報兼直接人件費個別明細表10151617[[#This Row],[列4]]-作業日報兼直接人件費個別明細表10151617[[#This Row],[列2]]-作業日報兼直接人件費個別明細表10151617[[#This Row],[列5]])&gt;0,FLOOR((作業日報兼直接人件費個別明細表10151617[[#This Row],[列4]]-作業日報兼直接人件費個別明細表10151617[[#This Row],[列2]]-作業日報兼直接人件費個別明細表10151617[[#This Row],[列5]]),"0:30"),""),"8:00"))</f>
        <v/>
      </c>
      <c r="H10" s="22"/>
    </row>
    <row r="11" spans="1:8" ht="24" customHeight="1" x14ac:dyDescent="0.15">
      <c r="A11" s="60"/>
      <c r="B11" s="60" t="str">
        <f>IF(作業日報兼直接人件費個別明細表10151617[[#This Row],[列1]]="", "", TEXT(作業日報兼直接人件費個別明細表10151617[[#This Row],[列1]],"aaaa"))</f>
        <v/>
      </c>
      <c r="C11" s="9"/>
      <c r="D11" s="10" t="s">
        <v>0</v>
      </c>
      <c r="E11" s="9"/>
      <c r="F11" s="11"/>
      <c r="G11" s="12" t="str">
        <f>IF(作業日報兼直接人件費個別明細表10151617[[#This Row],[列2]]="","",MIN(IF((作業日報兼直接人件費個別明細表10151617[[#This Row],[列4]]-作業日報兼直接人件費個別明細表10151617[[#This Row],[列2]]-作業日報兼直接人件費個別明細表10151617[[#This Row],[列5]])&gt;0,FLOOR((作業日報兼直接人件費個別明細表10151617[[#This Row],[列4]]-作業日報兼直接人件費個別明細表10151617[[#This Row],[列2]]-作業日報兼直接人件費個別明細表10151617[[#This Row],[列5]]),"0:30"),""),"8:00"))</f>
        <v/>
      </c>
      <c r="H11" s="22"/>
    </row>
    <row r="12" spans="1:8" ht="24" customHeight="1" x14ac:dyDescent="0.15">
      <c r="A12" s="60"/>
      <c r="B12" s="60" t="str">
        <f>IF(作業日報兼直接人件費個別明細表10151617[[#This Row],[列1]]="", "", TEXT(作業日報兼直接人件費個別明細表10151617[[#This Row],[列1]],"aaaa"))</f>
        <v/>
      </c>
      <c r="C12" s="9"/>
      <c r="D12" s="10" t="s">
        <v>0</v>
      </c>
      <c r="E12" s="9"/>
      <c r="F12" s="11"/>
      <c r="G12" s="12" t="str">
        <f>IF(作業日報兼直接人件費個別明細表10151617[[#This Row],[列2]]="","",MIN(IF((作業日報兼直接人件費個別明細表10151617[[#This Row],[列4]]-作業日報兼直接人件費個別明細表10151617[[#This Row],[列2]]-作業日報兼直接人件費個別明細表10151617[[#This Row],[列5]])&gt;0,FLOOR((作業日報兼直接人件費個別明細表10151617[[#This Row],[列4]]-作業日報兼直接人件費個別明細表10151617[[#This Row],[列2]]-作業日報兼直接人件費個別明細表10151617[[#This Row],[列5]]),"0:30"),""),"8:00"))</f>
        <v/>
      </c>
      <c r="H12" s="22"/>
    </row>
    <row r="13" spans="1:8" ht="24" customHeight="1" x14ac:dyDescent="0.15">
      <c r="A13" s="60"/>
      <c r="B13" s="60" t="str">
        <f>IF(作業日報兼直接人件費個別明細表10151617[[#This Row],[列1]]="", "", TEXT(作業日報兼直接人件費個別明細表10151617[[#This Row],[列1]],"aaaa"))</f>
        <v/>
      </c>
      <c r="C13" s="9"/>
      <c r="D13" s="10" t="s">
        <v>0</v>
      </c>
      <c r="E13" s="9"/>
      <c r="F13" s="11"/>
      <c r="G13" s="12" t="str">
        <f>IF(作業日報兼直接人件費個別明細表10151617[[#This Row],[列2]]="","",MIN(IF((作業日報兼直接人件費個別明細表10151617[[#This Row],[列4]]-作業日報兼直接人件費個別明細表10151617[[#This Row],[列2]]-作業日報兼直接人件費個別明細表10151617[[#This Row],[列5]])&gt;0,FLOOR((作業日報兼直接人件費個別明細表10151617[[#This Row],[列4]]-作業日報兼直接人件費個別明細表10151617[[#This Row],[列2]]-作業日報兼直接人件費個別明細表10151617[[#This Row],[列5]]),"0:30"),""),"8:00"))</f>
        <v/>
      </c>
      <c r="H13" s="22"/>
    </row>
    <row r="14" spans="1:8" ht="24" customHeight="1" x14ac:dyDescent="0.15">
      <c r="A14" s="60"/>
      <c r="B14" s="60" t="str">
        <f>IF(作業日報兼直接人件費個別明細表10151617[[#This Row],[列1]]="", "", TEXT(作業日報兼直接人件費個別明細表10151617[[#This Row],[列1]],"aaaa"))</f>
        <v/>
      </c>
      <c r="C14" s="9"/>
      <c r="D14" s="10" t="s">
        <v>0</v>
      </c>
      <c r="E14" s="9"/>
      <c r="F14" s="11"/>
      <c r="G14" s="12" t="str">
        <f>IF(作業日報兼直接人件費個別明細表10151617[[#This Row],[列2]]="","",MIN(IF((作業日報兼直接人件費個別明細表10151617[[#This Row],[列4]]-作業日報兼直接人件費個別明細表10151617[[#This Row],[列2]]-作業日報兼直接人件費個別明細表10151617[[#This Row],[列5]])&gt;0,FLOOR((作業日報兼直接人件費個別明細表10151617[[#This Row],[列4]]-作業日報兼直接人件費個別明細表10151617[[#This Row],[列2]]-作業日報兼直接人件費個別明細表10151617[[#This Row],[列5]]),"0:30"),""),"8:00"))</f>
        <v/>
      </c>
      <c r="H14" s="22"/>
    </row>
    <row r="15" spans="1:8" ht="24" customHeight="1" x14ac:dyDescent="0.15">
      <c r="A15" s="60"/>
      <c r="B15" s="60" t="str">
        <f>IF(作業日報兼直接人件費個別明細表10151617[[#This Row],[列1]]="", "", TEXT(作業日報兼直接人件費個別明細表10151617[[#This Row],[列1]],"aaaa"))</f>
        <v/>
      </c>
      <c r="C15" s="9"/>
      <c r="D15" s="10" t="s">
        <v>0</v>
      </c>
      <c r="E15" s="9"/>
      <c r="F15" s="11"/>
      <c r="G15" s="12" t="str">
        <f>IF(作業日報兼直接人件費個別明細表10151617[[#This Row],[列2]]="","",MIN(IF((作業日報兼直接人件費個別明細表10151617[[#This Row],[列4]]-作業日報兼直接人件費個別明細表10151617[[#This Row],[列2]]-作業日報兼直接人件費個別明細表10151617[[#This Row],[列5]])&gt;0,FLOOR((作業日報兼直接人件費個別明細表10151617[[#This Row],[列4]]-作業日報兼直接人件費個別明細表10151617[[#This Row],[列2]]-作業日報兼直接人件費個別明細表10151617[[#This Row],[列5]]),"0:30"),""),"8:00"))</f>
        <v/>
      </c>
      <c r="H15" s="22"/>
    </row>
    <row r="16" spans="1:8" ht="24" customHeight="1" x14ac:dyDescent="0.15">
      <c r="A16" s="60"/>
      <c r="B16" s="60" t="str">
        <f>IF(作業日報兼直接人件費個別明細表10151617[[#This Row],[列1]]="", "", TEXT(作業日報兼直接人件費個別明細表10151617[[#This Row],[列1]],"aaaa"))</f>
        <v/>
      </c>
      <c r="C16" s="9"/>
      <c r="D16" s="10" t="s">
        <v>0</v>
      </c>
      <c r="E16" s="9"/>
      <c r="F16" s="11"/>
      <c r="G16" s="12" t="str">
        <f>IF(作業日報兼直接人件費個別明細表10151617[[#This Row],[列2]]="","",MIN(IF((作業日報兼直接人件費個別明細表10151617[[#This Row],[列4]]-作業日報兼直接人件費個別明細表10151617[[#This Row],[列2]]-作業日報兼直接人件費個別明細表10151617[[#This Row],[列5]])&gt;0,FLOOR((作業日報兼直接人件費個別明細表10151617[[#This Row],[列4]]-作業日報兼直接人件費個別明細表10151617[[#This Row],[列2]]-作業日報兼直接人件費個別明細表10151617[[#This Row],[列5]]),"0:30"),""),"8:00"))</f>
        <v/>
      </c>
      <c r="H16" s="22"/>
    </row>
    <row r="17" spans="1:9" ht="24" customHeight="1" x14ac:dyDescent="0.15">
      <c r="A17" s="60"/>
      <c r="B17" s="60" t="str">
        <f>IF(作業日報兼直接人件費個別明細表10151617[[#This Row],[列1]]="", "", TEXT(作業日報兼直接人件費個別明細表10151617[[#This Row],[列1]],"aaaa"))</f>
        <v/>
      </c>
      <c r="C17" s="9"/>
      <c r="D17" s="10" t="s">
        <v>0</v>
      </c>
      <c r="E17" s="9"/>
      <c r="F17" s="11"/>
      <c r="G17" s="12" t="str">
        <f>IF(作業日報兼直接人件費個別明細表10151617[[#This Row],[列2]]="","",MIN(IF((作業日報兼直接人件費個別明細表10151617[[#This Row],[列4]]-作業日報兼直接人件費個別明細表10151617[[#This Row],[列2]]-作業日報兼直接人件費個別明細表10151617[[#This Row],[列5]])&gt;0,FLOOR((作業日報兼直接人件費個別明細表10151617[[#This Row],[列4]]-作業日報兼直接人件費個別明細表10151617[[#This Row],[列2]]-作業日報兼直接人件費個別明細表10151617[[#This Row],[列5]]),"0:30"),""),"8:00"))</f>
        <v/>
      </c>
      <c r="H17" s="22"/>
    </row>
    <row r="18" spans="1:9" ht="24" customHeight="1" x14ac:dyDescent="0.15">
      <c r="A18" s="60"/>
      <c r="B18" s="60" t="str">
        <f>IF(作業日報兼直接人件費個別明細表10151617[[#This Row],[列1]]="", "", TEXT(作業日報兼直接人件費個別明細表10151617[[#This Row],[列1]],"aaaa"))</f>
        <v/>
      </c>
      <c r="C18" s="9"/>
      <c r="D18" s="10" t="s">
        <v>0</v>
      </c>
      <c r="E18" s="9"/>
      <c r="F18" s="11"/>
      <c r="G18" s="12" t="str">
        <f>IF(作業日報兼直接人件費個別明細表10151617[[#This Row],[列2]]="","",MIN(IF((作業日報兼直接人件費個別明細表10151617[[#This Row],[列4]]-作業日報兼直接人件費個別明細表10151617[[#This Row],[列2]]-作業日報兼直接人件費個別明細表10151617[[#This Row],[列5]])&gt;0,FLOOR((作業日報兼直接人件費個別明細表10151617[[#This Row],[列4]]-作業日報兼直接人件費個別明細表10151617[[#This Row],[列2]]-作業日報兼直接人件費個別明細表10151617[[#This Row],[列5]]),"0:30"),""),"8:00"))</f>
        <v/>
      </c>
      <c r="H18" s="22"/>
    </row>
    <row r="19" spans="1:9" ht="24" customHeight="1" x14ac:dyDescent="0.15">
      <c r="A19" s="60"/>
      <c r="B19" s="60" t="str">
        <f>IF(作業日報兼直接人件費個別明細表10151617[[#This Row],[列1]]="", "", TEXT(作業日報兼直接人件費個別明細表10151617[[#This Row],[列1]],"aaaa"))</f>
        <v/>
      </c>
      <c r="C19" s="9"/>
      <c r="D19" s="10" t="s">
        <v>0</v>
      </c>
      <c r="E19" s="9"/>
      <c r="F19" s="11"/>
      <c r="G19" s="12" t="str">
        <f>IF(作業日報兼直接人件費個別明細表10151617[[#This Row],[列2]]="","",MIN(IF((作業日報兼直接人件費個別明細表10151617[[#This Row],[列4]]-作業日報兼直接人件費個別明細表10151617[[#This Row],[列2]]-作業日報兼直接人件費個別明細表10151617[[#This Row],[列5]])&gt;0,FLOOR((作業日報兼直接人件費個別明細表10151617[[#This Row],[列4]]-作業日報兼直接人件費個別明細表10151617[[#This Row],[列2]]-作業日報兼直接人件費個別明細表10151617[[#This Row],[列5]]),"0:30"),""),"8:00"))</f>
        <v/>
      </c>
      <c r="H19" s="22"/>
    </row>
    <row r="20" spans="1:9" ht="24" customHeight="1" x14ac:dyDescent="0.15">
      <c r="A20" s="60"/>
      <c r="B20" s="60" t="str">
        <f>IF(作業日報兼直接人件費個別明細表10151617[[#This Row],[列1]]="", "", TEXT(作業日報兼直接人件費個別明細表10151617[[#This Row],[列1]],"aaaa"))</f>
        <v/>
      </c>
      <c r="C20" s="9"/>
      <c r="D20" s="10" t="s">
        <v>0</v>
      </c>
      <c r="E20" s="9"/>
      <c r="F20" s="11"/>
      <c r="G20" s="12" t="str">
        <f>IF(作業日報兼直接人件費個別明細表10151617[[#This Row],[列2]]="","",MIN(IF((作業日報兼直接人件費個別明細表10151617[[#This Row],[列4]]-作業日報兼直接人件費個別明細表10151617[[#This Row],[列2]]-作業日報兼直接人件費個別明細表10151617[[#This Row],[列5]])&gt;0,FLOOR((作業日報兼直接人件費個別明細表10151617[[#This Row],[列4]]-作業日報兼直接人件費個別明細表10151617[[#This Row],[列2]]-作業日報兼直接人件費個別明細表10151617[[#This Row],[列5]]),"0:30"),""),"8:00"))</f>
        <v/>
      </c>
      <c r="H20" s="22"/>
    </row>
    <row r="21" spans="1:9" ht="24" customHeight="1" x14ac:dyDescent="0.15">
      <c r="A21" s="60"/>
      <c r="B21" s="60" t="str">
        <f>IF(作業日報兼直接人件費個別明細表10151617[[#This Row],[列1]]="", "", TEXT(作業日報兼直接人件費個別明細表10151617[[#This Row],[列1]],"aaaa"))</f>
        <v/>
      </c>
      <c r="C21" s="9"/>
      <c r="D21" s="10" t="s">
        <v>0</v>
      </c>
      <c r="E21" s="9"/>
      <c r="F21" s="11"/>
      <c r="G21" s="12" t="str">
        <f>IF(作業日報兼直接人件費個別明細表10151617[[#This Row],[列2]]="","",MIN(IF((作業日報兼直接人件費個別明細表10151617[[#This Row],[列4]]-作業日報兼直接人件費個別明細表10151617[[#This Row],[列2]]-作業日報兼直接人件費個別明細表10151617[[#This Row],[列5]])&gt;0,FLOOR((作業日報兼直接人件費個別明細表10151617[[#This Row],[列4]]-作業日報兼直接人件費個別明細表10151617[[#This Row],[列2]]-作業日報兼直接人件費個別明細表10151617[[#This Row],[列5]]),"0:30"),""),"8:00"))</f>
        <v/>
      </c>
      <c r="H21" s="22"/>
    </row>
    <row r="22" spans="1:9" ht="24" customHeight="1" x14ac:dyDescent="0.15">
      <c r="A22" s="60"/>
      <c r="B22" s="60" t="str">
        <f>IF(作業日報兼直接人件費個別明細表10151617[[#This Row],[列1]]="", "", TEXT(作業日報兼直接人件費個別明細表10151617[[#This Row],[列1]],"aaaa"))</f>
        <v/>
      </c>
      <c r="C22" s="9"/>
      <c r="D22" s="10" t="s">
        <v>0</v>
      </c>
      <c r="E22" s="9"/>
      <c r="F22" s="11"/>
      <c r="G22" s="12" t="str">
        <f>IF(作業日報兼直接人件費個別明細表10151617[[#This Row],[列2]]="","",MIN(IF((作業日報兼直接人件費個別明細表10151617[[#This Row],[列4]]-作業日報兼直接人件費個別明細表10151617[[#This Row],[列2]]-作業日報兼直接人件費個別明細表10151617[[#This Row],[列5]])&gt;0,FLOOR((作業日報兼直接人件費個別明細表10151617[[#This Row],[列4]]-作業日報兼直接人件費個別明細表10151617[[#This Row],[列2]]-作業日報兼直接人件費個別明細表10151617[[#This Row],[列5]]),"0:30"),""),"8:00"))</f>
        <v/>
      </c>
      <c r="H22" s="22"/>
    </row>
    <row r="23" spans="1:9" ht="24" customHeight="1" x14ac:dyDescent="0.15">
      <c r="A23" s="60"/>
      <c r="B23" s="60" t="str">
        <f>IF(作業日報兼直接人件費個別明細表10151617[[#This Row],[列1]]="", "", TEXT(作業日報兼直接人件費個別明細表10151617[[#This Row],[列1]],"aaaa"))</f>
        <v/>
      </c>
      <c r="C23" s="9"/>
      <c r="D23" s="10" t="s">
        <v>0</v>
      </c>
      <c r="E23" s="9"/>
      <c r="F23" s="11"/>
      <c r="G23" s="12" t="str">
        <f>IF(作業日報兼直接人件費個別明細表10151617[[#This Row],[列2]]="","",MIN(IF((作業日報兼直接人件費個別明細表10151617[[#This Row],[列4]]-作業日報兼直接人件費個別明細表10151617[[#This Row],[列2]]-作業日報兼直接人件費個別明細表10151617[[#This Row],[列5]])&gt;0,FLOOR((作業日報兼直接人件費個別明細表10151617[[#This Row],[列4]]-作業日報兼直接人件費個別明細表10151617[[#This Row],[列2]]-作業日報兼直接人件費個別明細表10151617[[#This Row],[列5]]),"0:30"),""),"8:00"))</f>
        <v/>
      </c>
      <c r="H23" s="22"/>
    </row>
    <row r="24" spans="1:9" ht="24" customHeight="1" x14ac:dyDescent="0.15">
      <c r="A24" s="60"/>
      <c r="B24" s="60" t="str">
        <f>IF(作業日報兼直接人件費個別明細表10151617[[#This Row],[列1]]="", "", TEXT(作業日報兼直接人件費個別明細表10151617[[#This Row],[列1]],"aaaa"))</f>
        <v/>
      </c>
      <c r="C24" s="9"/>
      <c r="D24" s="10" t="s">
        <v>0</v>
      </c>
      <c r="E24" s="9"/>
      <c r="F24" s="11"/>
      <c r="G24" s="12" t="str">
        <f>IF(作業日報兼直接人件費個別明細表10151617[[#This Row],[列2]]="","",MIN(IF((作業日報兼直接人件費個別明細表10151617[[#This Row],[列4]]-作業日報兼直接人件費個別明細表10151617[[#This Row],[列2]]-作業日報兼直接人件費個別明細表10151617[[#This Row],[列5]])&gt;0,FLOOR((作業日報兼直接人件費個別明細表10151617[[#This Row],[列4]]-作業日報兼直接人件費個別明細表10151617[[#This Row],[列2]]-作業日報兼直接人件費個別明細表10151617[[#This Row],[列5]]),"0:30"),""),"8:00"))</f>
        <v/>
      </c>
      <c r="H24" s="22"/>
    </row>
    <row r="25" spans="1:9" ht="24" customHeight="1" x14ac:dyDescent="0.15">
      <c r="A25" s="60"/>
      <c r="B25" s="60" t="str">
        <f>IF(作業日報兼直接人件費個別明細表10151617[[#This Row],[列1]]="", "", TEXT(作業日報兼直接人件費個別明細表10151617[[#This Row],[列1]],"aaaa"))</f>
        <v/>
      </c>
      <c r="C25" s="9"/>
      <c r="D25" s="10" t="s">
        <v>0</v>
      </c>
      <c r="E25" s="9"/>
      <c r="F25" s="11"/>
      <c r="G25" s="12" t="str">
        <f>IF(作業日報兼直接人件費個別明細表10151617[[#This Row],[列2]]="","",MIN(IF((作業日報兼直接人件費個別明細表10151617[[#This Row],[列4]]-作業日報兼直接人件費個別明細表10151617[[#This Row],[列2]]-作業日報兼直接人件費個別明細表10151617[[#This Row],[列5]])&gt;0,FLOOR((作業日報兼直接人件費個別明細表10151617[[#This Row],[列4]]-作業日報兼直接人件費個別明細表10151617[[#This Row],[列2]]-作業日報兼直接人件費個別明細表10151617[[#This Row],[列5]]),"0:30"),""),"8:00"))</f>
        <v/>
      </c>
      <c r="H25" s="22"/>
    </row>
    <row r="26" spans="1:9" ht="24" customHeight="1" x14ac:dyDescent="0.15">
      <c r="A26" s="60"/>
      <c r="B26" s="60" t="str">
        <f>IF(作業日報兼直接人件費個別明細表10151617[[#This Row],[列1]]="", "", TEXT(作業日報兼直接人件費個別明細表10151617[[#This Row],[列1]],"aaaa"))</f>
        <v/>
      </c>
      <c r="C26" s="9"/>
      <c r="D26" s="10" t="s">
        <v>0</v>
      </c>
      <c r="E26" s="9"/>
      <c r="F26" s="11"/>
      <c r="G26" s="12" t="str">
        <f>IF(作業日報兼直接人件費個別明細表10151617[[#This Row],[列2]]="","",MIN(IF((作業日報兼直接人件費個別明細表10151617[[#This Row],[列4]]-作業日報兼直接人件費個別明細表10151617[[#This Row],[列2]]-作業日報兼直接人件費個別明細表10151617[[#This Row],[列5]])&gt;0,FLOOR((作業日報兼直接人件費個別明細表10151617[[#This Row],[列4]]-作業日報兼直接人件費個別明細表10151617[[#This Row],[列2]]-作業日報兼直接人件費個別明細表10151617[[#This Row],[列5]]),"0:30"),""),"8:00"))</f>
        <v/>
      </c>
      <c r="H26" s="22"/>
    </row>
    <row r="27" spans="1:9" ht="24" customHeight="1" x14ac:dyDescent="0.15">
      <c r="A27" s="60"/>
      <c r="B27" s="60" t="str">
        <f>IF(作業日報兼直接人件費個別明細表10151617[[#This Row],[列1]]="", "", TEXT(作業日報兼直接人件費個別明細表10151617[[#This Row],[列1]],"aaaa"))</f>
        <v/>
      </c>
      <c r="C27" s="9"/>
      <c r="D27" s="10" t="s">
        <v>0</v>
      </c>
      <c r="E27" s="9"/>
      <c r="F27" s="11"/>
      <c r="G27" s="12" t="str">
        <f>IF(作業日報兼直接人件費個別明細表10151617[[#This Row],[列2]]="","",MIN(IF((作業日報兼直接人件費個別明細表10151617[[#This Row],[列4]]-作業日報兼直接人件費個別明細表10151617[[#This Row],[列2]]-作業日報兼直接人件費個別明細表10151617[[#This Row],[列5]])&gt;0,FLOOR((作業日報兼直接人件費個別明細表10151617[[#This Row],[列4]]-作業日報兼直接人件費個別明細表10151617[[#This Row],[列2]]-作業日報兼直接人件費個別明細表10151617[[#This Row],[列5]]),"0:30"),""),"8:00"))</f>
        <v/>
      </c>
      <c r="H27" s="22"/>
    </row>
    <row r="28" spans="1:9" ht="24" customHeight="1" x14ac:dyDescent="0.15">
      <c r="A28" s="60"/>
      <c r="B28" s="60" t="str">
        <f>IF(作業日報兼直接人件費個別明細表10151617[[#This Row],[列1]]="", "", TEXT(作業日報兼直接人件費個別明細表10151617[[#This Row],[列1]],"aaaa"))</f>
        <v/>
      </c>
      <c r="C28" s="9"/>
      <c r="D28" s="10" t="s">
        <v>0</v>
      </c>
      <c r="E28" s="9"/>
      <c r="F28" s="11"/>
      <c r="G28" s="12" t="str">
        <f>IF(作業日報兼直接人件費個別明細表10151617[[#This Row],[列2]]="","",MIN(IF((作業日報兼直接人件費個別明細表10151617[[#This Row],[列4]]-作業日報兼直接人件費個別明細表10151617[[#This Row],[列2]]-作業日報兼直接人件費個別明細表10151617[[#This Row],[列5]])&gt;0,FLOOR((作業日報兼直接人件費個別明細表10151617[[#This Row],[列4]]-作業日報兼直接人件費個別明細表10151617[[#This Row],[列2]]-作業日報兼直接人件費個別明細表10151617[[#This Row],[列5]]),"0:30"),""),"8:00"))</f>
        <v/>
      </c>
      <c r="H28" s="22"/>
    </row>
    <row r="29" spans="1:9" ht="24" customHeight="1" x14ac:dyDescent="0.15">
      <c r="A29" s="60"/>
      <c r="B29" s="60" t="str">
        <f>IF(作業日報兼直接人件費個別明細表10151617[[#This Row],[列1]]="", "", TEXT(作業日報兼直接人件費個別明細表10151617[[#This Row],[列1]],"aaaa"))</f>
        <v/>
      </c>
      <c r="C29" s="9"/>
      <c r="D29" s="10" t="s">
        <v>0</v>
      </c>
      <c r="E29" s="9"/>
      <c r="F29" s="11"/>
      <c r="G29" s="12" t="str">
        <f>IF(作業日報兼直接人件費個別明細表10151617[[#This Row],[列2]]="","",MIN(IF((作業日報兼直接人件費個別明細表10151617[[#This Row],[列4]]-作業日報兼直接人件費個別明細表10151617[[#This Row],[列2]]-作業日報兼直接人件費個別明細表10151617[[#This Row],[列5]])&gt;0,FLOOR((作業日報兼直接人件費個別明細表10151617[[#This Row],[列4]]-作業日報兼直接人件費個別明細表10151617[[#This Row],[列2]]-作業日報兼直接人件費個別明細表10151617[[#This Row],[列5]]),"0:30"),""),"8:00"))</f>
        <v/>
      </c>
      <c r="H29" s="22"/>
    </row>
    <row r="30" spans="1:9" ht="24" customHeight="1" x14ac:dyDescent="0.15">
      <c r="A30" s="60"/>
      <c r="B30" s="60" t="str">
        <f>IF(作業日報兼直接人件費個別明細表10151617[[#This Row],[列1]]="", "", TEXT(作業日報兼直接人件費個別明細表10151617[[#This Row],[列1]],"aaaa"))</f>
        <v/>
      </c>
      <c r="C30" s="9"/>
      <c r="D30" s="10" t="s">
        <v>0</v>
      </c>
      <c r="E30" s="9"/>
      <c r="F30" s="11"/>
      <c r="G30" s="12" t="str">
        <f>IF(作業日報兼直接人件費個別明細表10151617[[#This Row],[列2]]="","",MIN(IF((作業日報兼直接人件費個別明細表10151617[[#This Row],[列4]]-作業日報兼直接人件費個別明細表10151617[[#This Row],[列2]]-作業日報兼直接人件費個別明細表10151617[[#This Row],[列5]])&gt;0,FLOOR((作業日報兼直接人件費個別明細表10151617[[#This Row],[列4]]-作業日報兼直接人件費個別明細表10151617[[#This Row],[列2]]-作業日報兼直接人件費個別明細表10151617[[#This Row],[列5]]),"0:30"),""),"8:00"))</f>
        <v/>
      </c>
      <c r="H30" s="22"/>
    </row>
    <row r="31" spans="1:9" ht="24" customHeight="1" x14ac:dyDescent="0.15">
      <c r="A31" s="14" t="s">
        <v>8</v>
      </c>
      <c r="B31" s="14"/>
      <c r="C31" s="15"/>
      <c r="D31" s="16"/>
      <c r="E31" s="17"/>
      <c r="F31" s="18"/>
      <c r="G31" s="59">
        <f>SUBTOTAL(109,作業日報兼直接人件費個別明細表10151617[列6])</f>
        <v>0</v>
      </c>
      <c r="H31" s="13"/>
      <c r="I31" s="24"/>
    </row>
  </sheetData>
  <sheetProtection formatCells="0" selectLockedCells="1"/>
  <mergeCells count="7">
    <mergeCell ref="C7:E7"/>
    <mergeCell ref="A1:H1"/>
    <mergeCell ref="A2:H2"/>
    <mergeCell ref="A6:H6"/>
    <mergeCell ref="B3:H3"/>
    <mergeCell ref="B4:H4"/>
    <mergeCell ref="B5:H5"/>
  </mergeCells>
  <phoneticPr fontId="2"/>
  <dataValidations count="2">
    <dataValidation imeMode="halfAlpha" allowBlank="1" showInputMessage="1" showErrorMessage="1" sqref="E8:G30 A8:C30" xr:uid="{00000000-0002-0000-1000-000000000000}"/>
    <dataValidation imeMode="hiragana" allowBlank="1" showInputMessage="1" showErrorMessage="1" sqref="H8:H30" xr:uid="{00000000-0002-0000-1000-000001000000}"/>
  </dataValidations>
  <printOptions horizontalCentered="1"/>
  <pageMargins left="0.70866141732283472" right="0.70866141732283472" top="0.74803149606299213" bottom="0.74803149606299213" header="0.31496062992125984" footer="0.31496062992125984"/>
  <pageSetup paperSize="9" orientation="portrait" r:id="rId1"/>
  <headerFooter alignWithMargins="0"/>
  <drawing r:id="rId2"/>
  <legacyDrawing r:id="rId3"/>
  <tableParts count="1">
    <tablePart r:id="rId4"/>
  </tablePar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CCFF"/>
  </sheetPr>
  <dimension ref="A1:I31"/>
  <sheetViews>
    <sheetView zoomScaleNormal="100" workbookViewId="0">
      <selection sqref="A1:H1"/>
    </sheetView>
  </sheetViews>
  <sheetFormatPr defaultColWidth="11.375" defaultRowHeight="20.100000000000001" customHeight="1" x14ac:dyDescent="0.15"/>
  <cols>
    <col min="1" max="1" width="11.125" style="4" customWidth="1"/>
    <col min="2" max="2" width="5.625" style="4" bestFit="1" customWidth="1"/>
    <col min="3" max="3" width="8.375" style="6" customWidth="1"/>
    <col min="4" max="4" width="2.75" style="7" customWidth="1"/>
    <col min="5" max="5" width="8.375" style="6" customWidth="1"/>
    <col min="6" max="7" width="11.375" style="4" customWidth="1"/>
    <col min="8" max="8" width="33.375" style="8" customWidth="1"/>
    <col min="9" max="16384" width="11.375" style="4"/>
  </cols>
  <sheetData>
    <row r="1" spans="1:8" ht="18" customHeight="1" x14ac:dyDescent="0.15">
      <c r="A1" s="87" t="s">
        <v>33</v>
      </c>
      <c r="B1" s="87"/>
      <c r="C1" s="87"/>
      <c r="D1" s="87"/>
      <c r="E1" s="87"/>
      <c r="F1" s="87"/>
      <c r="G1" s="87"/>
      <c r="H1" s="87"/>
    </row>
    <row r="2" spans="1:8" ht="24" customHeight="1" x14ac:dyDescent="0.15">
      <c r="A2" s="88" t="s">
        <v>25</v>
      </c>
      <c r="B2" s="89"/>
      <c r="C2" s="89"/>
      <c r="D2" s="89"/>
      <c r="E2" s="89"/>
      <c r="F2" s="89"/>
      <c r="G2" s="89"/>
      <c r="H2" s="89"/>
    </row>
    <row r="3" spans="1:8" ht="24" customHeight="1" x14ac:dyDescent="0.15">
      <c r="A3" s="23" t="s">
        <v>10</v>
      </c>
      <c r="B3" s="92" t="str">
        <f ca="1">MID(CELL("filename",$A$3),FIND("]",CELL("filename",$A$3))+1,31)</f>
        <v>R9年6月</v>
      </c>
      <c r="C3" s="93"/>
      <c r="D3" s="93"/>
      <c r="E3" s="93"/>
      <c r="F3" s="93"/>
      <c r="G3" s="93"/>
      <c r="H3" s="94"/>
    </row>
    <row r="4" spans="1:8" ht="24" customHeight="1" x14ac:dyDescent="0.15">
      <c r="A4" s="23" t="s">
        <v>13</v>
      </c>
      <c r="B4" s="95" t="str">
        <f>IF(算定表!B4="","",算定表!B4)</f>
        <v/>
      </c>
      <c r="C4" s="96"/>
      <c r="D4" s="96"/>
      <c r="E4" s="96"/>
      <c r="F4" s="96"/>
      <c r="G4" s="96"/>
      <c r="H4" s="97"/>
    </row>
    <row r="5" spans="1:8" ht="24" customHeight="1" x14ac:dyDescent="0.15">
      <c r="A5" s="23" t="s">
        <v>12</v>
      </c>
      <c r="B5" s="95" t="str">
        <f>IF(算定表!B5="","",算定表!B5)</f>
        <v/>
      </c>
      <c r="C5" s="96"/>
      <c r="D5" s="96"/>
      <c r="E5" s="96"/>
      <c r="F5" s="96"/>
      <c r="G5" s="96"/>
      <c r="H5" s="97"/>
    </row>
    <row r="6" spans="1:8" ht="18" customHeight="1" x14ac:dyDescent="0.15">
      <c r="A6" s="90" t="s">
        <v>27</v>
      </c>
      <c r="B6" s="91"/>
      <c r="C6" s="91"/>
      <c r="D6" s="91"/>
      <c r="E6" s="91"/>
      <c r="F6" s="91"/>
      <c r="G6" s="91"/>
      <c r="H6" s="91"/>
    </row>
    <row r="7" spans="1:8" s="5" customFormat="1" ht="24" customHeight="1" x14ac:dyDescent="0.15">
      <c r="A7" s="61" t="s">
        <v>11</v>
      </c>
      <c r="B7" s="66" t="s">
        <v>43</v>
      </c>
      <c r="C7" s="100" t="s">
        <v>17</v>
      </c>
      <c r="D7" s="100"/>
      <c r="E7" s="100"/>
      <c r="F7" s="21" t="s">
        <v>14</v>
      </c>
      <c r="G7" s="61" t="s">
        <v>16</v>
      </c>
      <c r="H7" s="56" t="s">
        <v>1</v>
      </c>
    </row>
    <row r="8" spans="1:8" ht="24" customHeight="1" x14ac:dyDescent="0.15">
      <c r="A8" s="60"/>
      <c r="B8" s="60" t="str">
        <f>IF(作業日報兼直接人件費個別明細表1015161718[[#This Row],[列1]]="", "", TEXT(作業日報兼直接人件費個別明細表1015161718[[#This Row],[列1]],"aaaa"))</f>
        <v/>
      </c>
      <c r="C8" s="9"/>
      <c r="D8" s="10" t="s">
        <v>0</v>
      </c>
      <c r="E8" s="9"/>
      <c r="F8" s="11"/>
      <c r="G8" s="12" t="str">
        <f>IF(作業日報兼直接人件費個別明細表1015161718[[#This Row],[列2]]="","",MIN(IF((作業日報兼直接人件費個別明細表1015161718[[#This Row],[列4]]-作業日報兼直接人件費個別明細表1015161718[[#This Row],[列2]]-作業日報兼直接人件費個別明細表1015161718[[#This Row],[列5]])&gt;0,FLOOR((作業日報兼直接人件費個別明細表1015161718[[#This Row],[列4]]-作業日報兼直接人件費個別明細表1015161718[[#This Row],[列2]]-作業日報兼直接人件費個別明細表1015161718[[#This Row],[列5]]),"0:30"),""),"8:00"))</f>
        <v/>
      </c>
      <c r="H8" s="22"/>
    </row>
    <row r="9" spans="1:8" ht="24" customHeight="1" x14ac:dyDescent="0.15">
      <c r="A9" s="60"/>
      <c r="B9" s="60" t="str">
        <f>IF(作業日報兼直接人件費個別明細表1015161718[[#This Row],[列1]]="", "", TEXT(作業日報兼直接人件費個別明細表1015161718[[#This Row],[列1]],"aaaa"))</f>
        <v/>
      </c>
      <c r="C9" s="9"/>
      <c r="D9" s="10" t="s">
        <v>0</v>
      </c>
      <c r="E9" s="9"/>
      <c r="F9" s="11"/>
      <c r="G9" s="12" t="str">
        <f>IF(作業日報兼直接人件費個別明細表1015161718[[#This Row],[列2]]="","",MIN(IF((作業日報兼直接人件費個別明細表1015161718[[#This Row],[列4]]-作業日報兼直接人件費個別明細表1015161718[[#This Row],[列2]]-作業日報兼直接人件費個別明細表1015161718[[#This Row],[列5]])&gt;0,FLOOR((作業日報兼直接人件費個別明細表1015161718[[#This Row],[列4]]-作業日報兼直接人件費個別明細表1015161718[[#This Row],[列2]]-作業日報兼直接人件費個別明細表1015161718[[#This Row],[列5]]),"0:30"),""),"8:00"))</f>
        <v/>
      </c>
      <c r="H9" s="22"/>
    </row>
    <row r="10" spans="1:8" ht="24" customHeight="1" x14ac:dyDescent="0.15">
      <c r="A10" s="60"/>
      <c r="B10" s="60" t="str">
        <f>IF(作業日報兼直接人件費個別明細表1015161718[[#This Row],[列1]]="", "", TEXT(作業日報兼直接人件費個別明細表1015161718[[#This Row],[列1]],"aaaa"))</f>
        <v/>
      </c>
      <c r="C10" s="9"/>
      <c r="D10" s="10" t="s">
        <v>0</v>
      </c>
      <c r="E10" s="9"/>
      <c r="F10" s="11"/>
      <c r="G10" s="12" t="str">
        <f>IF(作業日報兼直接人件費個別明細表1015161718[[#This Row],[列2]]="","",MIN(IF((作業日報兼直接人件費個別明細表1015161718[[#This Row],[列4]]-作業日報兼直接人件費個別明細表1015161718[[#This Row],[列2]]-作業日報兼直接人件費個別明細表1015161718[[#This Row],[列5]])&gt;0,FLOOR((作業日報兼直接人件費個別明細表1015161718[[#This Row],[列4]]-作業日報兼直接人件費個別明細表1015161718[[#This Row],[列2]]-作業日報兼直接人件費個別明細表1015161718[[#This Row],[列5]]),"0:30"),""),"8:00"))</f>
        <v/>
      </c>
      <c r="H10" s="22"/>
    </row>
    <row r="11" spans="1:8" ht="24" customHeight="1" x14ac:dyDescent="0.15">
      <c r="A11" s="60"/>
      <c r="B11" s="60" t="str">
        <f>IF(作業日報兼直接人件費個別明細表1015161718[[#This Row],[列1]]="", "", TEXT(作業日報兼直接人件費個別明細表1015161718[[#This Row],[列1]],"aaaa"))</f>
        <v/>
      </c>
      <c r="C11" s="9"/>
      <c r="D11" s="10" t="s">
        <v>0</v>
      </c>
      <c r="E11" s="9"/>
      <c r="F11" s="11"/>
      <c r="G11" s="12" t="str">
        <f>IF(作業日報兼直接人件費個別明細表1015161718[[#This Row],[列2]]="","",MIN(IF((作業日報兼直接人件費個別明細表1015161718[[#This Row],[列4]]-作業日報兼直接人件費個別明細表1015161718[[#This Row],[列2]]-作業日報兼直接人件費個別明細表1015161718[[#This Row],[列5]])&gt;0,FLOOR((作業日報兼直接人件費個別明細表1015161718[[#This Row],[列4]]-作業日報兼直接人件費個別明細表1015161718[[#This Row],[列2]]-作業日報兼直接人件費個別明細表1015161718[[#This Row],[列5]]),"0:30"),""),"8:00"))</f>
        <v/>
      </c>
      <c r="H11" s="22"/>
    </row>
    <row r="12" spans="1:8" ht="24" customHeight="1" x14ac:dyDescent="0.15">
      <c r="A12" s="60"/>
      <c r="B12" s="60" t="str">
        <f>IF(作業日報兼直接人件費個別明細表1015161718[[#This Row],[列1]]="", "", TEXT(作業日報兼直接人件費個別明細表1015161718[[#This Row],[列1]],"aaaa"))</f>
        <v/>
      </c>
      <c r="C12" s="9"/>
      <c r="D12" s="10" t="s">
        <v>0</v>
      </c>
      <c r="E12" s="9"/>
      <c r="F12" s="11"/>
      <c r="G12" s="12" t="str">
        <f>IF(作業日報兼直接人件費個別明細表1015161718[[#This Row],[列2]]="","",MIN(IF((作業日報兼直接人件費個別明細表1015161718[[#This Row],[列4]]-作業日報兼直接人件費個別明細表1015161718[[#This Row],[列2]]-作業日報兼直接人件費個別明細表1015161718[[#This Row],[列5]])&gt;0,FLOOR((作業日報兼直接人件費個別明細表1015161718[[#This Row],[列4]]-作業日報兼直接人件費個別明細表1015161718[[#This Row],[列2]]-作業日報兼直接人件費個別明細表1015161718[[#This Row],[列5]]),"0:30"),""),"8:00"))</f>
        <v/>
      </c>
      <c r="H12" s="22"/>
    </row>
    <row r="13" spans="1:8" ht="24" customHeight="1" x14ac:dyDescent="0.15">
      <c r="A13" s="60"/>
      <c r="B13" s="60" t="str">
        <f>IF(作業日報兼直接人件費個別明細表1015161718[[#This Row],[列1]]="", "", TEXT(作業日報兼直接人件費個別明細表1015161718[[#This Row],[列1]],"aaaa"))</f>
        <v/>
      </c>
      <c r="C13" s="9"/>
      <c r="D13" s="10" t="s">
        <v>0</v>
      </c>
      <c r="E13" s="9"/>
      <c r="F13" s="11"/>
      <c r="G13" s="12" t="str">
        <f>IF(作業日報兼直接人件費個別明細表1015161718[[#This Row],[列2]]="","",MIN(IF((作業日報兼直接人件費個別明細表1015161718[[#This Row],[列4]]-作業日報兼直接人件費個別明細表1015161718[[#This Row],[列2]]-作業日報兼直接人件費個別明細表1015161718[[#This Row],[列5]])&gt;0,FLOOR((作業日報兼直接人件費個別明細表1015161718[[#This Row],[列4]]-作業日報兼直接人件費個別明細表1015161718[[#This Row],[列2]]-作業日報兼直接人件費個別明細表1015161718[[#This Row],[列5]]),"0:30"),""),"8:00"))</f>
        <v/>
      </c>
      <c r="H13" s="22"/>
    </row>
    <row r="14" spans="1:8" ht="24" customHeight="1" x14ac:dyDescent="0.15">
      <c r="A14" s="60"/>
      <c r="B14" s="60" t="str">
        <f>IF(作業日報兼直接人件費個別明細表1015161718[[#This Row],[列1]]="", "", TEXT(作業日報兼直接人件費個別明細表1015161718[[#This Row],[列1]],"aaaa"))</f>
        <v/>
      </c>
      <c r="C14" s="9"/>
      <c r="D14" s="10" t="s">
        <v>0</v>
      </c>
      <c r="E14" s="9"/>
      <c r="F14" s="11"/>
      <c r="G14" s="12" t="str">
        <f>IF(作業日報兼直接人件費個別明細表1015161718[[#This Row],[列2]]="","",MIN(IF((作業日報兼直接人件費個別明細表1015161718[[#This Row],[列4]]-作業日報兼直接人件費個別明細表1015161718[[#This Row],[列2]]-作業日報兼直接人件費個別明細表1015161718[[#This Row],[列5]])&gt;0,FLOOR((作業日報兼直接人件費個別明細表1015161718[[#This Row],[列4]]-作業日報兼直接人件費個別明細表1015161718[[#This Row],[列2]]-作業日報兼直接人件費個別明細表1015161718[[#This Row],[列5]]),"0:30"),""),"8:00"))</f>
        <v/>
      </c>
      <c r="H14" s="22"/>
    </row>
    <row r="15" spans="1:8" ht="24" customHeight="1" x14ac:dyDescent="0.15">
      <c r="A15" s="60"/>
      <c r="B15" s="60" t="str">
        <f>IF(作業日報兼直接人件費個別明細表1015161718[[#This Row],[列1]]="", "", TEXT(作業日報兼直接人件費個別明細表1015161718[[#This Row],[列1]],"aaaa"))</f>
        <v/>
      </c>
      <c r="C15" s="9"/>
      <c r="D15" s="10" t="s">
        <v>0</v>
      </c>
      <c r="E15" s="9"/>
      <c r="F15" s="11"/>
      <c r="G15" s="12" t="str">
        <f>IF(作業日報兼直接人件費個別明細表1015161718[[#This Row],[列2]]="","",MIN(IF((作業日報兼直接人件費個別明細表1015161718[[#This Row],[列4]]-作業日報兼直接人件費個別明細表1015161718[[#This Row],[列2]]-作業日報兼直接人件費個別明細表1015161718[[#This Row],[列5]])&gt;0,FLOOR((作業日報兼直接人件費個別明細表1015161718[[#This Row],[列4]]-作業日報兼直接人件費個別明細表1015161718[[#This Row],[列2]]-作業日報兼直接人件費個別明細表1015161718[[#This Row],[列5]]),"0:30"),""),"8:00"))</f>
        <v/>
      </c>
      <c r="H15" s="22"/>
    </row>
    <row r="16" spans="1:8" ht="24" customHeight="1" x14ac:dyDescent="0.15">
      <c r="A16" s="60"/>
      <c r="B16" s="60" t="str">
        <f>IF(作業日報兼直接人件費個別明細表1015161718[[#This Row],[列1]]="", "", TEXT(作業日報兼直接人件費個別明細表1015161718[[#This Row],[列1]],"aaaa"))</f>
        <v/>
      </c>
      <c r="C16" s="9"/>
      <c r="D16" s="10" t="s">
        <v>0</v>
      </c>
      <c r="E16" s="9"/>
      <c r="F16" s="11"/>
      <c r="G16" s="12" t="str">
        <f>IF(作業日報兼直接人件費個別明細表1015161718[[#This Row],[列2]]="","",MIN(IF((作業日報兼直接人件費個別明細表1015161718[[#This Row],[列4]]-作業日報兼直接人件費個別明細表1015161718[[#This Row],[列2]]-作業日報兼直接人件費個別明細表1015161718[[#This Row],[列5]])&gt;0,FLOOR((作業日報兼直接人件費個別明細表1015161718[[#This Row],[列4]]-作業日報兼直接人件費個別明細表1015161718[[#This Row],[列2]]-作業日報兼直接人件費個別明細表1015161718[[#This Row],[列5]]),"0:30"),""),"8:00"))</f>
        <v/>
      </c>
      <c r="H16" s="22"/>
    </row>
    <row r="17" spans="1:9" ht="24" customHeight="1" x14ac:dyDescent="0.15">
      <c r="A17" s="60"/>
      <c r="B17" s="60" t="str">
        <f>IF(作業日報兼直接人件費個別明細表1015161718[[#This Row],[列1]]="", "", TEXT(作業日報兼直接人件費個別明細表1015161718[[#This Row],[列1]],"aaaa"))</f>
        <v/>
      </c>
      <c r="C17" s="9"/>
      <c r="D17" s="10" t="s">
        <v>0</v>
      </c>
      <c r="E17" s="9"/>
      <c r="F17" s="11"/>
      <c r="G17" s="12" t="str">
        <f>IF(作業日報兼直接人件費個別明細表1015161718[[#This Row],[列2]]="","",MIN(IF((作業日報兼直接人件費個別明細表1015161718[[#This Row],[列4]]-作業日報兼直接人件費個別明細表1015161718[[#This Row],[列2]]-作業日報兼直接人件費個別明細表1015161718[[#This Row],[列5]])&gt;0,FLOOR((作業日報兼直接人件費個別明細表1015161718[[#This Row],[列4]]-作業日報兼直接人件費個別明細表1015161718[[#This Row],[列2]]-作業日報兼直接人件費個別明細表1015161718[[#This Row],[列5]]),"0:30"),""),"8:00"))</f>
        <v/>
      </c>
      <c r="H17" s="22"/>
    </row>
    <row r="18" spans="1:9" ht="24" customHeight="1" x14ac:dyDescent="0.15">
      <c r="A18" s="60"/>
      <c r="B18" s="60" t="str">
        <f>IF(作業日報兼直接人件費個別明細表1015161718[[#This Row],[列1]]="", "", TEXT(作業日報兼直接人件費個別明細表1015161718[[#This Row],[列1]],"aaaa"))</f>
        <v/>
      </c>
      <c r="C18" s="9"/>
      <c r="D18" s="10" t="s">
        <v>0</v>
      </c>
      <c r="E18" s="9"/>
      <c r="F18" s="11"/>
      <c r="G18" s="12" t="str">
        <f>IF(作業日報兼直接人件費個別明細表1015161718[[#This Row],[列2]]="","",MIN(IF((作業日報兼直接人件費個別明細表1015161718[[#This Row],[列4]]-作業日報兼直接人件費個別明細表1015161718[[#This Row],[列2]]-作業日報兼直接人件費個別明細表1015161718[[#This Row],[列5]])&gt;0,FLOOR((作業日報兼直接人件費個別明細表1015161718[[#This Row],[列4]]-作業日報兼直接人件費個別明細表1015161718[[#This Row],[列2]]-作業日報兼直接人件費個別明細表1015161718[[#This Row],[列5]]),"0:30"),""),"8:00"))</f>
        <v/>
      </c>
      <c r="H18" s="22"/>
    </row>
    <row r="19" spans="1:9" ht="24" customHeight="1" x14ac:dyDescent="0.15">
      <c r="A19" s="60"/>
      <c r="B19" s="60" t="str">
        <f>IF(作業日報兼直接人件費個別明細表1015161718[[#This Row],[列1]]="", "", TEXT(作業日報兼直接人件費個別明細表1015161718[[#This Row],[列1]],"aaaa"))</f>
        <v/>
      </c>
      <c r="C19" s="9"/>
      <c r="D19" s="10" t="s">
        <v>0</v>
      </c>
      <c r="E19" s="9"/>
      <c r="F19" s="11"/>
      <c r="G19" s="12" t="str">
        <f>IF(作業日報兼直接人件費個別明細表1015161718[[#This Row],[列2]]="","",MIN(IF((作業日報兼直接人件費個別明細表1015161718[[#This Row],[列4]]-作業日報兼直接人件費個別明細表1015161718[[#This Row],[列2]]-作業日報兼直接人件費個別明細表1015161718[[#This Row],[列5]])&gt;0,FLOOR((作業日報兼直接人件費個別明細表1015161718[[#This Row],[列4]]-作業日報兼直接人件費個別明細表1015161718[[#This Row],[列2]]-作業日報兼直接人件費個別明細表1015161718[[#This Row],[列5]]),"0:30"),""),"8:00"))</f>
        <v/>
      </c>
      <c r="H19" s="22"/>
    </row>
    <row r="20" spans="1:9" ht="24" customHeight="1" x14ac:dyDescent="0.15">
      <c r="A20" s="60"/>
      <c r="B20" s="60" t="str">
        <f>IF(作業日報兼直接人件費個別明細表1015161718[[#This Row],[列1]]="", "", TEXT(作業日報兼直接人件費個別明細表1015161718[[#This Row],[列1]],"aaaa"))</f>
        <v/>
      </c>
      <c r="C20" s="9"/>
      <c r="D20" s="10" t="s">
        <v>0</v>
      </c>
      <c r="E20" s="9"/>
      <c r="F20" s="11"/>
      <c r="G20" s="12" t="str">
        <f>IF(作業日報兼直接人件費個別明細表1015161718[[#This Row],[列2]]="","",MIN(IF((作業日報兼直接人件費個別明細表1015161718[[#This Row],[列4]]-作業日報兼直接人件費個別明細表1015161718[[#This Row],[列2]]-作業日報兼直接人件費個別明細表1015161718[[#This Row],[列5]])&gt;0,FLOOR((作業日報兼直接人件費個別明細表1015161718[[#This Row],[列4]]-作業日報兼直接人件費個別明細表1015161718[[#This Row],[列2]]-作業日報兼直接人件費個別明細表1015161718[[#This Row],[列5]]),"0:30"),""),"8:00"))</f>
        <v/>
      </c>
      <c r="H20" s="22"/>
    </row>
    <row r="21" spans="1:9" ht="24" customHeight="1" x14ac:dyDescent="0.15">
      <c r="A21" s="60"/>
      <c r="B21" s="60" t="str">
        <f>IF(作業日報兼直接人件費個別明細表1015161718[[#This Row],[列1]]="", "", TEXT(作業日報兼直接人件費個別明細表1015161718[[#This Row],[列1]],"aaaa"))</f>
        <v/>
      </c>
      <c r="C21" s="9"/>
      <c r="D21" s="10" t="s">
        <v>0</v>
      </c>
      <c r="E21" s="9"/>
      <c r="F21" s="11"/>
      <c r="G21" s="12" t="str">
        <f>IF(作業日報兼直接人件費個別明細表1015161718[[#This Row],[列2]]="","",MIN(IF((作業日報兼直接人件費個別明細表1015161718[[#This Row],[列4]]-作業日報兼直接人件費個別明細表1015161718[[#This Row],[列2]]-作業日報兼直接人件費個別明細表1015161718[[#This Row],[列5]])&gt;0,FLOOR((作業日報兼直接人件費個別明細表1015161718[[#This Row],[列4]]-作業日報兼直接人件費個別明細表1015161718[[#This Row],[列2]]-作業日報兼直接人件費個別明細表1015161718[[#This Row],[列5]]),"0:30"),""),"8:00"))</f>
        <v/>
      </c>
      <c r="H21" s="22"/>
    </row>
    <row r="22" spans="1:9" ht="24" customHeight="1" x14ac:dyDescent="0.15">
      <c r="A22" s="60"/>
      <c r="B22" s="60" t="str">
        <f>IF(作業日報兼直接人件費個別明細表1015161718[[#This Row],[列1]]="", "", TEXT(作業日報兼直接人件費個別明細表1015161718[[#This Row],[列1]],"aaaa"))</f>
        <v/>
      </c>
      <c r="C22" s="9"/>
      <c r="D22" s="10" t="s">
        <v>0</v>
      </c>
      <c r="E22" s="9"/>
      <c r="F22" s="11"/>
      <c r="G22" s="12" t="str">
        <f>IF(作業日報兼直接人件費個別明細表1015161718[[#This Row],[列2]]="","",MIN(IF((作業日報兼直接人件費個別明細表1015161718[[#This Row],[列4]]-作業日報兼直接人件費個別明細表1015161718[[#This Row],[列2]]-作業日報兼直接人件費個別明細表1015161718[[#This Row],[列5]])&gt;0,FLOOR((作業日報兼直接人件費個別明細表1015161718[[#This Row],[列4]]-作業日報兼直接人件費個別明細表1015161718[[#This Row],[列2]]-作業日報兼直接人件費個別明細表1015161718[[#This Row],[列5]]),"0:30"),""),"8:00"))</f>
        <v/>
      </c>
      <c r="H22" s="22"/>
    </row>
    <row r="23" spans="1:9" ht="24" customHeight="1" x14ac:dyDescent="0.15">
      <c r="A23" s="60"/>
      <c r="B23" s="60" t="str">
        <f>IF(作業日報兼直接人件費個別明細表1015161718[[#This Row],[列1]]="", "", TEXT(作業日報兼直接人件費個別明細表1015161718[[#This Row],[列1]],"aaaa"))</f>
        <v/>
      </c>
      <c r="C23" s="9"/>
      <c r="D23" s="10" t="s">
        <v>0</v>
      </c>
      <c r="E23" s="9"/>
      <c r="F23" s="11"/>
      <c r="G23" s="12" t="str">
        <f>IF(作業日報兼直接人件費個別明細表1015161718[[#This Row],[列2]]="","",MIN(IF((作業日報兼直接人件費個別明細表1015161718[[#This Row],[列4]]-作業日報兼直接人件費個別明細表1015161718[[#This Row],[列2]]-作業日報兼直接人件費個別明細表1015161718[[#This Row],[列5]])&gt;0,FLOOR((作業日報兼直接人件費個別明細表1015161718[[#This Row],[列4]]-作業日報兼直接人件費個別明細表1015161718[[#This Row],[列2]]-作業日報兼直接人件費個別明細表1015161718[[#This Row],[列5]]),"0:30"),""),"8:00"))</f>
        <v/>
      </c>
      <c r="H23" s="22"/>
    </row>
    <row r="24" spans="1:9" ht="24" customHeight="1" x14ac:dyDescent="0.15">
      <c r="A24" s="60"/>
      <c r="B24" s="60" t="str">
        <f>IF(作業日報兼直接人件費個別明細表1015161718[[#This Row],[列1]]="", "", TEXT(作業日報兼直接人件費個別明細表1015161718[[#This Row],[列1]],"aaaa"))</f>
        <v/>
      </c>
      <c r="C24" s="9"/>
      <c r="D24" s="10" t="s">
        <v>0</v>
      </c>
      <c r="E24" s="9"/>
      <c r="F24" s="11"/>
      <c r="G24" s="12" t="str">
        <f>IF(作業日報兼直接人件費個別明細表1015161718[[#This Row],[列2]]="","",MIN(IF((作業日報兼直接人件費個別明細表1015161718[[#This Row],[列4]]-作業日報兼直接人件費個別明細表1015161718[[#This Row],[列2]]-作業日報兼直接人件費個別明細表1015161718[[#This Row],[列5]])&gt;0,FLOOR((作業日報兼直接人件費個別明細表1015161718[[#This Row],[列4]]-作業日報兼直接人件費個別明細表1015161718[[#This Row],[列2]]-作業日報兼直接人件費個別明細表1015161718[[#This Row],[列5]]),"0:30"),""),"8:00"))</f>
        <v/>
      </c>
      <c r="H24" s="22"/>
    </row>
    <row r="25" spans="1:9" ht="24" customHeight="1" x14ac:dyDescent="0.15">
      <c r="A25" s="60"/>
      <c r="B25" s="60" t="str">
        <f>IF(作業日報兼直接人件費個別明細表1015161718[[#This Row],[列1]]="", "", TEXT(作業日報兼直接人件費個別明細表1015161718[[#This Row],[列1]],"aaaa"))</f>
        <v/>
      </c>
      <c r="C25" s="9"/>
      <c r="D25" s="10" t="s">
        <v>0</v>
      </c>
      <c r="E25" s="9"/>
      <c r="F25" s="11"/>
      <c r="G25" s="12" t="str">
        <f>IF(作業日報兼直接人件費個別明細表1015161718[[#This Row],[列2]]="","",MIN(IF((作業日報兼直接人件費個別明細表1015161718[[#This Row],[列4]]-作業日報兼直接人件費個別明細表1015161718[[#This Row],[列2]]-作業日報兼直接人件費個別明細表1015161718[[#This Row],[列5]])&gt;0,FLOOR((作業日報兼直接人件費個別明細表1015161718[[#This Row],[列4]]-作業日報兼直接人件費個別明細表1015161718[[#This Row],[列2]]-作業日報兼直接人件費個別明細表1015161718[[#This Row],[列5]]),"0:30"),""),"8:00"))</f>
        <v/>
      </c>
      <c r="H25" s="22"/>
    </row>
    <row r="26" spans="1:9" ht="24" customHeight="1" x14ac:dyDescent="0.15">
      <c r="A26" s="60"/>
      <c r="B26" s="60" t="str">
        <f>IF(作業日報兼直接人件費個別明細表1015161718[[#This Row],[列1]]="", "", TEXT(作業日報兼直接人件費個別明細表1015161718[[#This Row],[列1]],"aaaa"))</f>
        <v/>
      </c>
      <c r="C26" s="9"/>
      <c r="D26" s="10" t="s">
        <v>0</v>
      </c>
      <c r="E26" s="9"/>
      <c r="F26" s="11"/>
      <c r="G26" s="12" t="str">
        <f>IF(作業日報兼直接人件費個別明細表1015161718[[#This Row],[列2]]="","",MIN(IF((作業日報兼直接人件費個別明細表1015161718[[#This Row],[列4]]-作業日報兼直接人件費個別明細表1015161718[[#This Row],[列2]]-作業日報兼直接人件費個別明細表1015161718[[#This Row],[列5]])&gt;0,FLOOR((作業日報兼直接人件費個別明細表1015161718[[#This Row],[列4]]-作業日報兼直接人件費個別明細表1015161718[[#This Row],[列2]]-作業日報兼直接人件費個別明細表1015161718[[#This Row],[列5]]),"0:30"),""),"8:00"))</f>
        <v/>
      </c>
      <c r="H26" s="22"/>
    </row>
    <row r="27" spans="1:9" ht="24" customHeight="1" x14ac:dyDescent="0.15">
      <c r="A27" s="60"/>
      <c r="B27" s="60" t="str">
        <f>IF(作業日報兼直接人件費個別明細表1015161718[[#This Row],[列1]]="", "", TEXT(作業日報兼直接人件費個別明細表1015161718[[#This Row],[列1]],"aaaa"))</f>
        <v/>
      </c>
      <c r="C27" s="9"/>
      <c r="D27" s="10" t="s">
        <v>0</v>
      </c>
      <c r="E27" s="9"/>
      <c r="F27" s="11"/>
      <c r="G27" s="12" t="str">
        <f>IF(作業日報兼直接人件費個別明細表1015161718[[#This Row],[列2]]="","",MIN(IF((作業日報兼直接人件費個別明細表1015161718[[#This Row],[列4]]-作業日報兼直接人件費個別明細表1015161718[[#This Row],[列2]]-作業日報兼直接人件費個別明細表1015161718[[#This Row],[列5]])&gt;0,FLOOR((作業日報兼直接人件費個別明細表1015161718[[#This Row],[列4]]-作業日報兼直接人件費個別明細表1015161718[[#This Row],[列2]]-作業日報兼直接人件費個別明細表1015161718[[#This Row],[列5]]),"0:30"),""),"8:00"))</f>
        <v/>
      </c>
      <c r="H27" s="22"/>
    </row>
    <row r="28" spans="1:9" ht="24" customHeight="1" x14ac:dyDescent="0.15">
      <c r="A28" s="60"/>
      <c r="B28" s="60" t="str">
        <f>IF(作業日報兼直接人件費個別明細表1015161718[[#This Row],[列1]]="", "", TEXT(作業日報兼直接人件費個別明細表1015161718[[#This Row],[列1]],"aaaa"))</f>
        <v/>
      </c>
      <c r="C28" s="9"/>
      <c r="D28" s="10" t="s">
        <v>0</v>
      </c>
      <c r="E28" s="9"/>
      <c r="F28" s="11"/>
      <c r="G28" s="12" t="str">
        <f>IF(作業日報兼直接人件費個別明細表1015161718[[#This Row],[列2]]="","",MIN(IF((作業日報兼直接人件費個別明細表1015161718[[#This Row],[列4]]-作業日報兼直接人件費個別明細表1015161718[[#This Row],[列2]]-作業日報兼直接人件費個別明細表1015161718[[#This Row],[列5]])&gt;0,FLOOR((作業日報兼直接人件費個別明細表1015161718[[#This Row],[列4]]-作業日報兼直接人件費個別明細表1015161718[[#This Row],[列2]]-作業日報兼直接人件費個別明細表1015161718[[#This Row],[列5]]),"0:30"),""),"8:00"))</f>
        <v/>
      </c>
      <c r="H28" s="22"/>
    </row>
    <row r="29" spans="1:9" ht="24" customHeight="1" x14ac:dyDescent="0.15">
      <c r="A29" s="60"/>
      <c r="B29" s="60" t="str">
        <f>IF(作業日報兼直接人件費個別明細表1015161718[[#This Row],[列1]]="", "", TEXT(作業日報兼直接人件費個別明細表1015161718[[#This Row],[列1]],"aaaa"))</f>
        <v/>
      </c>
      <c r="C29" s="9"/>
      <c r="D29" s="10" t="s">
        <v>0</v>
      </c>
      <c r="E29" s="9"/>
      <c r="F29" s="11"/>
      <c r="G29" s="12" t="str">
        <f>IF(作業日報兼直接人件費個別明細表1015161718[[#This Row],[列2]]="","",MIN(IF((作業日報兼直接人件費個別明細表1015161718[[#This Row],[列4]]-作業日報兼直接人件費個別明細表1015161718[[#This Row],[列2]]-作業日報兼直接人件費個別明細表1015161718[[#This Row],[列5]])&gt;0,FLOOR((作業日報兼直接人件費個別明細表1015161718[[#This Row],[列4]]-作業日報兼直接人件費個別明細表1015161718[[#This Row],[列2]]-作業日報兼直接人件費個別明細表1015161718[[#This Row],[列5]]),"0:30"),""),"8:00"))</f>
        <v/>
      </c>
      <c r="H29" s="22"/>
    </row>
    <row r="30" spans="1:9" ht="24" customHeight="1" x14ac:dyDescent="0.15">
      <c r="A30" s="60"/>
      <c r="B30" s="60" t="str">
        <f>IF(作業日報兼直接人件費個別明細表1015161718[[#This Row],[列1]]="", "", TEXT(作業日報兼直接人件費個別明細表1015161718[[#This Row],[列1]],"aaaa"))</f>
        <v/>
      </c>
      <c r="C30" s="9"/>
      <c r="D30" s="10" t="s">
        <v>0</v>
      </c>
      <c r="E30" s="9"/>
      <c r="F30" s="11"/>
      <c r="G30" s="12" t="str">
        <f>IF(作業日報兼直接人件費個別明細表1015161718[[#This Row],[列2]]="","",MIN(IF((作業日報兼直接人件費個別明細表1015161718[[#This Row],[列4]]-作業日報兼直接人件費個別明細表1015161718[[#This Row],[列2]]-作業日報兼直接人件費個別明細表1015161718[[#This Row],[列5]])&gt;0,FLOOR((作業日報兼直接人件費個別明細表1015161718[[#This Row],[列4]]-作業日報兼直接人件費個別明細表1015161718[[#This Row],[列2]]-作業日報兼直接人件費個別明細表1015161718[[#This Row],[列5]]),"0:30"),""),"8:00"))</f>
        <v/>
      </c>
      <c r="H30" s="22"/>
    </row>
    <row r="31" spans="1:9" ht="24" customHeight="1" x14ac:dyDescent="0.15">
      <c r="A31" s="14" t="s">
        <v>8</v>
      </c>
      <c r="B31" s="14"/>
      <c r="C31" s="15"/>
      <c r="D31" s="16"/>
      <c r="E31" s="17"/>
      <c r="F31" s="18"/>
      <c r="G31" s="59">
        <f>SUBTOTAL(109,作業日報兼直接人件費個別明細表1015161718[列6])</f>
        <v>0</v>
      </c>
      <c r="H31" s="13"/>
      <c r="I31" s="24"/>
    </row>
  </sheetData>
  <sheetProtection formatCells="0" selectLockedCells="1"/>
  <mergeCells count="7">
    <mergeCell ref="C7:E7"/>
    <mergeCell ref="A1:H1"/>
    <mergeCell ref="A2:H2"/>
    <mergeCell ref="A6:H6"/>
    <mergeCell ref="B3:H3"/>
    <mergeCell ref="B4:H4"/>
    <mergeCell ref="B5:H5"/>
  </mergeCells>
  <phoneticPr fontId="2"/>
  <dataValidations count="2">
    <dataValidation imeMode="hiragana" allowBlank="1" showInputMessage="1" showErrorMessage="1" sqref="H8:H30" xr:uid="{00000000-0002-0000-1100-000000000000}"/>
    <dataValidation imeMode="halfAlpha" allowBlank="1" showInputMessage="1" showErrorMessage="1" sqref="E8:G30 A8:C30" xr:uid="{00000000-0002-0000-1100-000001000000}"/>
  </dataValidations>
  <printOptions horizontalCentered="1"/>
  <pageMargins left="0.70866141732283472" right="0.70866141732283472" top="0.74803149606299213" bottom="0.74803149606299213" header="0.31496062992125984" footer="0.31496062992125984"/>
  <pageSetup paperSize="9" orientation="portrait" r:id="rId1"/>
  <headerFooter alignWithMargins="0"/>
  <drawing r:id="rId2"/>
  <legacyDrawing r:id="rId3"/>
  <tableParts count="1">
    <tablePart r:id="rId4"/>
  </tablePart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CCFF"/>
  </sheetPr>
  <dimension ref="A1:I31"/>
  <sheetViews>
    <sheetView zoomScaleNormal="100" workbookViewId="0">
      <selection sqref="A1:H1"/>
    </sheetView>
  </sheetViews>
  <sheetFormatPr defaultColWidth="11.375" defaultRowHeight="20.100000000000001" customHeight="1" x14ac:dyDescent="0.15"/>
  <cols>
    <col min="1" max="1" width="11.125" style="4" customWidth="1"/>
    <col min="2" max="2" width="5.625" style="4" bestFit="1" customWidth="1"/>
    <col min="3" max="3" width="8.375" style="6" customWidth="1"/>
    <col min="4" max="4" width="2.75" style="7" customWidth="1"/>
    <col min="5" max="5" width="8.375" style="6" customWidth="1"/>
    <col min="6" max="7" width="11.375" style="4" customWidth="1"/>
    <col min="8" max="8" width="33.375" style="8" customWidth="1"/>
    <col min="9" max="16384" width="11.375" style="4"/>
  </cols>
  <sheetData>
    <row r="1" spans="1:8" ht="18" customHeight="1" x14ac:dyDescent="0.15">
      <c r="A1" s="87" t="s">
        <v>33</v>
      </c>
      <c r="B1" s="87"/>
      <c r="C1" s="87"/>
      <c r="D1" s="87"/>
      <c r="E1" s="87"/>
      <c r="F1" s="87"/>
      <c r="G1" s="87"/>
      <c r="H1" s="87"/>
    </row>
    <row r="2" spans="1:8" ht="24" customHeight="1" x14ac:dyDescent="0.15">
      <c r="A2" s="88" t="s">
        <v>25</v>
      </c>
      <c r="B2" s="88"/>
      <c r="C2" s="88"/>
      <c r="D2" s="88"/>
      <c r="E2" s="88"/>
      <c r="F2" s="88"/>
      <c r="G2" s="88"/>
      <c r="H2" s="88"/>
    </row>
    <row r="3" spans="1:8" ht="24" customHeight="1" x14ac:dyDescent="0.15">
      <c r="A3" s="23" t="s">
        <v>10</v>
      </c>
      <c r="B3" s="92" t="str">
        <f ca="1">MID(CELL("filename",$A$3),FIND("]",CELL("filename",$A$3))+1,31)</f>
        <v>R9年7月</v>
      </c>
      <c r="C3" s="93"/>
      <c r="D3" s="93"/>
      <c r="E3" s="93"/>
      <c r="F3" s="93"/>
      <c r="G3" s="93"/>
      <c r="H3" s="94"/>
    </row>
    <row r="4" spans="1:8" ht="24" customHeight="1" x14ac:dyDescent="0.15">
      <c r="A4" s="23" t="s">
        <v>13</v>
      </c>
      <c r="B4" s="95" t="str">
        <f>IF(算定表!B4="","",算定表!B4)</f>
        <v/>
      </c>
      <c r="C4" s="96"/>
      <c r="D4" s="96"/>
      <c r="E4" s="96"/>
      <c r="F4" s="96"/>
      <c r="G4" s="96"/>
      <c r="H4" s="97"/>
    </row>
    <row r="5" spans="1:8" ht="24" customHeight="1" x14ac:dyDescent="0.15">
      <c r="A5" s="23" t="s">
        <v>12</v>
      </c>
      <c r="B5" s="95" t="str">
        <f>IF(算定表!B5="","",算定表!B5)</f>
        <v/>
      </c>
      <c r="C5" s="96"/>
      <c r="D5" s="96"/>
      <c r="E5" s="96"/>
      <c r="F5" s="96"/>
      <c r="G5" s="96"/>
      <c r="H5" s="97"/>
    </row>
    <row r="6" spans="1:8" ht="18" customHeight="1" x14ac:dyDescent="0.15">
      <c r="A6" s="90" t="s">
        <v>27</v>
      </c>
      <c r="B6" s="91"/>
      <c r="C6" s="91"/>
      <c r="D6" s="91"/>
      <c r="E6" s="91"/>
      <c r="F6" s="91"/>
      <c r="G6" s="91"/>
      <c r="H6" s="91"/>
    </row>
    <row r="7" spans="1:8" s="5" customFormat="1" ht="24" customHeight="1" x14ac:dyDescent="0.15">
      <c r="A7" s="61" t="s">
        <v>11</v>
      </c>
      <c r="B7" s="66" t="s">
        <v>43</v>
      </c>
      <c r="C7" s="100" t="s">
        <v>17</v>
      </c>
      <c r="D7" s="100"/>
      <c r="E7" s="100"/>
      <c r="F7" s="21" t="s">
        <v>14</v>
      </c>
      <c r="G7" s="61" t="s">
        <v>16</v>
      </c>
      <c r="H7" s="56" t="s">
        <v>1</v>
      </c>
    </row>
    <row r="8" spans="1:8" ht="24" customHeight="1" x14ac:dyDescent="0.15">
      <c r="A8" s="60"/>
      <c r="B8" s="60" t="str">
        <f>IF(作業日報兼直接人件費個別明細表101516171819[[#This Row],[列1]]="", "", TEXT(作業日報兼直接人件費個別明細表101516171819[[#This Row],[列1]],"aaaa"))</f>
        <v/>
      </c>
      <c r="C8" s="9"/>
      <c r="D8" s="10" t="s">
        <v>0</v>
      </c>
      <c r="E8" s="9"/>
      <c r="F8" s="11"/>
      <c r="G8" s="12" t="str">
        <f>IF(作業日報兼直接人件費個別明細表101516171819[[#This Row],[列2]]="","",MIN(IF((作業日報兼直接人件費個別明細表101516171819[[#This Row],[列4]]-作業日報兼直接人件費個別明細表101516171819[[#This Row],[列2]]-作業日報兼直接人件費個別明細表101516171819[[#This Row],[列5]])&gt;0,FLOOR((作業日報兼直接人件費個別明細表101516171819[[#This Row],[列4]]-作業日報兼直接人件費個別明細表101516171819[[#This Row],[列2]]-作業日報兼直接人件費個別明細表101516171819[[#This Row],[列5]]),"0:30"),""),"8:00"))</f>
        <v/>
      </c>
      <c r="H8" s="22"/>
    </row>
    <row r="9" spans="1:8" ht="24" customHeight="1" x14ac:dyDescent="0.15">
      <c r="A9" s="60"/>
      <c r="B9" s="60" t="str">
        <f>IF(作業日報兼直接人件費個別明細表101516171819[[#This Row],[列1]]="", "", TEXT(作業日報兼直接人件費個別明細表101516171819[[#This Row],[列1]],"aaaa"))</f>
        <v/>
      </c>
      <c r="C9" s="9"/>
      <c r="D9" s="10" t="s">
        <v>0</v>
      </c>
      <c r="E9" s="9"/>
      <c r="F9" s="11"/>
      <c r="G9" s="12" t="str">
        <f>IF(作業日報兼直接人件費個別明細表101516171819[[#This Row],[列2]]="","",MIN(IF((作業日報兼直接人件費個別明細表101516171819[[#This Row],[列4]]-作業日報兼直接人件費個別明細表101516171819[[#This Row],[列2]]-作業日報兼直接人件費個別明細表101516171819[[#This Row],[列5]])&gt;0,FLOOR((作業日報兼直接人件費個別明細表101516171819[[#This Row],[列4]]-作業日報兼直接人件費個別明細表101516171819[[#This Row],[列2]]-作業日報兼直接人件費個別明細表101516171819[[#This Row],[列5]]),"0:30"),""),"8:00"))</f>
        <v/>
      </c>
      <c r="H9" s="22"/>
    </row>
    <row r="10" spans="1:8" ht="24" customHeight="1" x14ac:dyDescent="0.15">
      <c r="A10" s="60"/>
      <c r="B10" s="60" t="str">
        <f>IF(作業日報兼直接人件費個別明細表101516171819[[#This Row],[列1]]="", "", TEXT(作業日報兼直接人件費個別明細表101516171819[[#This Row],[列1]],"aaaa"))</f>
        <v/>
      </c>
      <c r="C10" s="9"/>
      <c r="D10" s="10" t="s">
        <v>0</v>
      </c>
      <c r="E10" s="9"/>
      <c r="F10" s="11"/>
      <c r="G10" s="12" t="str">
        <f>IF(作業日報兼直接人件費個別明細表101516171819[[#This Row],[列2]]="","",MIN(IF((作業日報兼直接人件費個別明細表101516171819[[#This Row],[列4]]-作業日報兼直接人件費個別明細表101516171819[[#This Row],[列2]]-作業日報兼直接人件費個別明細表101516171819[[#This Row],[列5]])&gt;0,FLOOR((作業日報兼直接人件費個別明細表101516171819[[#This Row],[列4]]-作業日報兼直接人件費個別明細表101516171819[[#This Row],[列2]]-作業日報兼直接人件費個別明細表101516171819[[#This Row],[列5]]),"0:30"),""),"8:00"))</f>
        <v/>
      </c>
      <c r="H10" s="22"/>
    </row>
    <row r="11" spans="1:8" ht="24" customHeight="1" x14ac:dyDescent="0.15">
      <c r="A11" s="60"/>
      <c r="B11" s="60" t="str">
        <f>IF(作業日報兼直接人件費個別明細表101516171819[[#This Row],[列1]]="", "", TEXT(作業日報兼直接人件費個別明細表101516171819[[#This Row],[列1]],"aaaa"))</f>
        <v/>
      </c>
      <c r="C11" s="9"/>
      <c r="D11" s="10" t="s">
        <v>0</v>
      </c>
      <c r="E11" s="9"/>
      <c r="F11" s="11"/>
      <c r="G11" s="12" t="str">
        <f>IF(作業日報兼直接人件費個別明細表101516171819[[#This Row],[列2]]="","",MIN(IF((作業日報兼直接人件費個別明細表101516171819[[#This Row],[列4]]-作業日報兼直接人件費個別明細表101516171819[[#This Row],[列2]]-作業日報兼直接人件費個別明細表101516171819[[#This Row],[列5]])&gt;0,FLOOR((作業日報兼直接人件費個別明細表101516171819[[#This Row],[列4]]-作業日報兼直接人件費個別明細表101516171819[[#This Row],[列2]]-作業日報兼直接人件費個別明細表101516171819[[#This Row],[列5]]),"0:30"),""),"8:00"))</f>
        <v/>
      </c>
      <c r="H11" s="22"/>
    </row>
    <row r="12" spans="1:8" ht="24" customHeight="1" x14ac:dyDescent="0.15">
      <c r="A12" s="60"/>
      <c r="B12" s="60" t="str">
        <f>IF(作業日報兼直接人件費個別明細表101516171819[[#This Row],[列1]]="", "", TEXT(作業日報兼直接人件費個別明細表101516171819[[#This Row],[列1]],"aaaa"))</f>
        <v/>
      </c>
      <c r="C12" s="9"/>
      <c r="D12" s="10" t="s">
        <v>0</v>
      </c>
      <c r="E12" s="9"/>
      <c r="F12" s="11"/>
      <c r="G12" s="12" t="str">
        <f>IF(作業日報兼直接人件費個別明細表101516171819[[#This Row],[列2]]="","",MIN(IF((作業日報兼直接人件費個別明細表101516171819[[#This Row],[列4]]-作業日報兼直接人件費個別明細表101516171819[[#This Row],[列2]]-作業日報兼直接人件費個別明細表101516171819[[#This Row],[列5]])&gt;0,FLOOR((作業日報兼直接人件費個別明細表101516171819[[#This Row],[列4]]-作業日報兼直接人件費個別明細表101516171819[[#This Row],[列2]]-作業日報兼直接人件費個別明細表101516171819[[#This Row],[列5]]),"0:30"),""),"8:00"))</f>
        <v/>
      </c>
      <c r="H12" s="22"/>
    </row>
    <row r="13" spans="1:8" ht="24" customHeight="1" x14ac:dyDescent="0.15">
      <c r="A13" s="60"/>
      <c r="B13" s="60" t="str">
        <f>IF(作業日報兼直接人件費個別明細表101516171819[[#This Row],[列1]]="", "", TEXT(作業日報兼直接人件費個別明細表101516171819[[#This Row],[列1]],"aaaa"))</f>
        <v/>
      </c>
      <c r="C13" s="9"/>
      <c r="D13" s="10" t="s">
        <v>0</v>
      </c>
      <c r="E13" s="9"/>
      <c r="F13" s="11"/>
      <c r="G13" s="12" t="str">
        <f>IF(作業日報兼直接人件費個別明細表101516171819[[#This Row],[列2]]="","",MIN(IF((作業日報兼直接人件費個別明細表101516171819[[#This Row],[列4]]-作業日報兼直接人件費個別明細表101516171819[[#This Row],[列2]]-作業日報兼直接人件費個別明細表101516171819[[#This Row],[列5]])&gt;0,FLOOR((作業日報兼直接人件費個別明細表101516171819[[#This Row],[列4]]-作業日報兼直接人件費個別明細表101516171819[[#This Row],[列2]]-作業日報兼直接人件費個別明細表101516171819[[#This Row],[列5]]),"0:30"),""),"8:00"))</f>
        <v/>
      </c>
      <c r="H13" s="22"/>
    </row>
    <row r="14" spans="1:8" ht="24" customHeight="1" x14ac:dyDescent="0.15">
      <c r="A14" s="60"/>
      <c r="B14" s="60" t="str">
        <f>IF(作業日報兼直接人件費個別明細表101516171819[[#This Row],[列1]]="", "", TEXT(作業日報兼直接人件費個別明細表101516171819[[#This Row],[列1]],"aaaa"))</f>
        <v/>
      </c>
      <c r="C14" s="9"/>
      <c r="D14" s="10" t="s">
        <v>0</v>
      </c>
      <c r="E14" s="9"/>
      <c r="F14" s="11"/>
      <c r="G14" s="12" t="str">
        <f>IF(作業日報兼直接人件費個別明細表101516171819[[#This Row],[列2]]="","",MIN(IF((作業日報兼直接人件費個別明細表101516171819[[#This Row],[列4]]-作業日報兼直接人件費個別明細表101516171819[[#This Row],[列2]]-作業日報兼直接人件費個別明細表101516171819[[#This Row],[列5]])&gt;0,FLOOR((作業日報兼直接人件費個別明細表101516171819[[#This Row],[列4]]-作業日報兼直接人件費個別明細表101516171819[[#This Row],[列2]]-作業日報兼直接人件費個別明細表101516171819[[#This Row],[列5]]),"0:30"),""),"8:00"))</f>
        <v/>
      </c>
      <c r="H14" s="22"/>
    </row>
    <row r="15" spans="1:8" ht="24" customHeight="1" x14ac:dyDescent="0.15">
      <c r="A15" s="60"/>
      <c r="B15" s="60" t="str">
        <f>IF(作業日報兼直接人件費個別明細表101516171819[[#This Row],[列1]]="", "", TEXT(作業日報兼直接人件費個別明細表101516171819[[#This Row],[列1]],"aaaa"))</f>
        <v/>
      </c>
      <c r="C15" s="9"/>
      <c r="D15" s="10" t="s">
        <v>0</v>
      </c>
      <c r="E15" s="9"/>
      <c r="F15" s="11"/>
      <c r="G15" s="12" t="str">
        <f>IF(作業日報兼直接人件費個別明細表101516171819[[#This Row],[列2]]="","",MIN(IF((作業日報兼直接人件費個別明細表101516171819[[#This Row],[列4]]-作業日報兼直接人件費個別明細表101516171819[[#This Row],[列2]]-作業日報兼直接人件費個別明細表101516171819[[#This Row],[列5]])&gt;0,FLOOR((作業日報兼直接人件費個別明細表101516171819[[#This Row],[列4]]-作業日報兼直接人件費個別明細表101516171819[[#This Row],[列2]]-作業日報兼直接人件費個別明細表101516171819[[#This Row],[列5]]),"0:30"),""),"8:00"))</f>
        <v/>
      </c>
      <c r="H15" s="22"/>
    </row>
    <row r="16" spans="1:8" ht="24" customHeight="1" x14ac:dyDescent="0.15">
      <c r="A16" s="60"/>
      <c r="B16" s="60" t="str">
        <f>IF(作業日報兼直接人件費個別明細表101516171819[[#This Row],[列1]]="", "", TEXT(作業日報兼直接人件費個別明細表101516171819[[#This Row],[列1]],"aaaa"))</f>
        <v/>
      </c>
      <c r="C16" s="9"/>
      <c r="D16" s="10" t="s">
        <v>0</v>
      </c>
      <c r="E16" s="9"/>
      <c r="F16" s="11"/>
      <c r="G16" s="12" t="str">
        <f>IF(作業日報兼直接人件費個別明細表101516171819[[#This Row],[列2]]="","",MIN(IF((作業日報兼直接人件費個別明細表101516171819[[#This Row],[列4]]-作業日報兼直接人件費個別明細表101516171819[[#This Row],[列2]]-作業日報兼直接人件費個別明細表101516171819[[#This Row],[列5]])&gt;0,FLOOR((作業日報兼直接人件費個別明細表101516171819[[#This Row],[列4]]-作業日報兼直接人件費個別明細表101516171819[[#This Row],[列2]]-作業日報兼直接人件費個別明細表101516171819[[#This Row],[列5]]),"0:30"),""),"8:00"))</f>
        <v/>
      </c>
      <c r="H16" s="22"/>
    </row>
    <row r="17" spans="1:9" ht="24" customHeight="1" x14ac:dyDescent="0.15">
      <c r="A17" s="60"/>
      <c r="B17" s="60" t="str">
        <f>IF(作業日報兼直接人件費個別明細表101516171819[[#This Row],[列1]]="", "", TEXT(作業日報兼直接人件費個別明細表101516171819[[#This Row],[列1]],"aaaa"))</f>
        <v/>
      </c>
      <c r="C17" s="9"/>
      <c r="D17" s="10" t="s">
        <v>0</v>
      </c>
      <c r="E17" s="9"/>
      <c r="F17" s="11"/>
      <c r="G17" s="12" t="str">
        <f>IF(作業日報兼直接人件費個別明細表101516171819[[#This Row],[列2]]="","",MIN(IF((作業日報兼直接人件費個別明細表101516171819[[#This Row],[列4]]-作業日報兼直接人件費個別明細表101516171819[[#This Row],[列2]]-作業日報兼直接人件費個別明細表101516171819[[#This Row],[列5]])&gt;0,FLOOR((作業日報兼直接人件費個別明細表101516171819[[#This Row],[列4]]-作業日報兼直接人件費個別明細表101516171819[[#This Row],[列2]]-作業日報兼直接人件費個別明細表101516171819[[#This Row],[列5]]),"0:30"),""),"8:00"))</f>
        <v/>
      </c>
      <c r="H17" s="22"/>
    </row>
    <row r="18" spans="1:9" ht="24" customHeight="1" x14ac:dyDescent="0.15">
      <c r="A18" s="60"/>
      <c r="B18" s="60" t="str">
        <f>IF(作業日報兼直接人件費個別明細表101516171819[[#This Row],[列1]]="", "", TEXT(作業日報兼直接人件費個別明細表101516171819[[#This Row],[列1]],"aaaa"))</f>
        <v/>
      </c>
      <c r="C18" s="9"/>
      <c r="D18" s="10" t="s">
        <v>0</v>
      </c>
      <c r="E18" s="9"/>
      <c r="F18" s="11"/>
      <c r="G18" s="12" t="str">
        <f>IF(作業日報兼直接人件費個別明細表101516171819[[#This Row],[列2]]="","",MIN(IF((作業日報兼直接人件費個別明細表101516171819[[#This Row],[列4]]-作業日報兼直接人件費個別明細表101516171819[[#This Row],[列2]]-作業日報兼直接人件費個別明細表101516171819[[#This Row],[列5]])&gt;0,FLOOR((作業日報兼直接人件費個別明細表101516171819[[#This Row],[列4]]-作業日報兼直接人件費個別明細表101516171819[[#This Row],[列2]]-作業日報兼直接人件費個別明細表101516171819[[#This Row],[列5]]),"0:30"),""),"8:00"))</f>
        <v/>
      </c>
      <c r="H18" s="22"/>
    </row>
    <row r="19" spans="1:9" ht="24" customHeight="1" x14ac:dyDescent="0.15">
      <c r="A19" s="60"/>
      <c r="B19" s="60" t="str">
        <f>IF(作業日報兼直接人件費個別明細表101516171819[[#This Row],[列1]]="", "", TEXT(作業日報兼直接人件費個別明細表101516171819[[#This Row],[列1]],"aaaa"))</f>
        <v/>
      </c>
      <c r="C19" s="9"/>
      <c r="D19" s="10" t="s">
        <v>0</v>
      </c>
      <c r="E19" s="9"/>
      <c r="F19" s="11"/>
      <c r="G19" s="12" t="str">
        <f>IF(作業日報兼直接人件費個別明細表101516171819[[#This Row],[列2]]="","",MIN(IF((作業日報兼直接人件費個別明細表101516171819[[#This Row],[列4]]-作業日報兼直接人件費個別明細表101516171819[[#This Row],[列2]]-作業日報兼直接人件費個別明細表101516171819[[#This Row],[列5]])&gt;0,FLOOR((作業日報兼直接人件費個別明細表101516171819[[#This Row],[列4]]-作業日報兼直接人件費個別明細表101516171819[[#This Row],[列2]]-作業日報兼直接人件費個別明細表101516171819[[#This Row],[列5]]),"0:30"),""),"8:00"))</f>
        <v/>
      </c>
      <c r="H19" s="22"/>
    </row>
    <row r="20" spans="1:9" ht="24" customHeight="1" x14ac:dyDescent="0.15">
      <c r="A20" s="60"/>
      <c r="B20" s="60" t="str">
        <f>IF(作業日報兼直接人件費個別明細表101516171819[[#This Row],[列1]]="", "", TEXT(作業日報兼直接人件費個別明細表101516171819[[#This Row],[列1]],"aaaa"))</f>
        <v/>
      </c>
      <c r="C20" s="9"/>
      <c r="D20" s="10" t="s">
        <v>0</v>
      </c>
      <c r="E20" s="9"/>
      <c r="F20" s="11"/>
      <c r="G20" s="12" t="str">
        <f>IF(作業日報兼直接人件費個別明細表101516171819[[#This Row],[列2]]="","",MIN(IF((作業日報兼直接人件費個別明細表101516171819[[#This Row],[列4]]-作業日報兼直接人件費個別明細表101516171819[[#This Row],[列2]]-作業日報兼直接人件費個別明細表101516171819[[#This Row],[列5]])&gt;0,FLOOR((作業日報兼直接人件費個別明細表101516171819[[#This Row],[列4]]-作業日報兼直接人件費個別明細表101516171819[[#This Row],[列2]]-作業日報兼直接人件費個別明細表101516171819[[#This Row],[列5]]),"0:30"),""),"8:00"))</f>
        <v/>
      </c>
      <c r="H20" s="22"/>
    </row>
    <row r="21" spans="1:9" ht="24" customHeight="1" x14ac:dyDescent="0.15">
      <c r="A21" s="60"/>
      <c r="B21" s="60" t="str">
        <f>IF(作業日報兼直接人件費個別明細表101516171819[[#This Row],[列1]]="", "", TEXT(作業日報兼直接人件費個別明細表101516171819[[#This Row],[列1]],"aaaa"))</f>
        <v/>
      </c>
      <c r="C21" s="9"/>
      <c r="D21" s="10" t="s">
        <v>0</v>
      </c>
      <c r="E21" s="9"/>
      <c r="F21" s="11"/>
      <c r="G21" s="12" t="str">
        <f>IF(作業日報兼直接人件費個別明細表101516171819[[#This Row],[列2]]="","",MIN(IF((作業日報兼直接人件費個別明細表101516171819[[#This Row],[列4]]-作業日報兼直接人件費個別明細表101516171819[[#This Row],[列2]]-作業日報兼直接人件費個別明細表101516171819[[#This Row],[列5]])&gt;0,FLOOR((作業日報兼直接人件費個別明細表101516171819[[#This Row],[列4]]-作業日報兼直接人件費個別明細表101516171819[[#This Row],[列2]]-作業日報兼直接人件費個別明細表101516171819[[#This Row],[列5]]),"0:30"),""),"8:00"))</f>
        <v/>
      </c>
      <c r="H21" s="22"/>
    </row>
    <row r="22" spans="1:9" ht="24" customHeight="1" x14ac:dyDescent="0.15">
      <c r="A22" s="60"/>
      <c r="B22" s="60" t="str">
        <f>IF(作業日報兼直接人件費個別明細表101516171819[[#This Row],[列1]]="", "", TEXT(作業日報兼直接人件費個別明細表101516171819[[#This Row],[列1]],"aaaa"))</f>
        <v/>
      </c>
      <c r="C22" s="9"/>
      <c r="D22" s="10" t="s">
        <v>0</v>
      </c>
      <c r="E22" s="9"/>
      <c r="F22" s="11"/>
      <c r="G22" s="12" t="str">
        <f>IF(作業日報兼直接人件費個別明細表101516171819[[#This Row],[列2]]="","",MIN(IF((作業日報兼直接人件費個別明細表101516171819[[#This Row],[列4]]-作業日報兼直接人件費個別明細表101516171819[[#This Row],[列2]]-作業日報兼直接人件費個別明細表101516171819[[#This Row],[列5]])&gt;0,FLOOR((作業日報兼直接人件費個別明細表101516171819[[#This Row],[列4]]-作業日報兼直接人件費個別明細表101516171819[[#This Row],[列2]]-作業日報兼直接人件費個別明細表101516171819[[#This Row],[列5]]),"0:30"),""),"8:00"))</f>
        <v/>
      </c>
      <c r="H22" s="22"/>
    </row>
    <row r="23" spans="1:9" ht="24" customHeight="1" x14ac:dyDescent="0.15">
      <c r="A23" s="60"/>
      <c r="B23" s="60" t="str">
        <f>IF(作業日報兼直接人件費個別明細表101516171819[[#This Row],[列1]]="", "", TEXT(作業日報兼直接人件費個別明細表101516171819[[#This Row],[列1]],"aaaa"))</f>
        <v/>
      </c>
      <c r="C23" s="9"/>
      <c r="D23" s="10" t="s">
        <v>0</v>
      </c>
      <c r="E23" s="9"/>
      <c r="F23" s="11"/>
      <c r="G23" s="12" t="str">
        <f>IF(作業日報兼直接人件費個別明細表101516171819[[#This Row],[列2]]="","",MIN(IF((作業日報兼直接人件費個別明細表101516171819[[#This Row],[列4]]-作業日報兼直接人件費個別明細表101516171819[[#This Row],[列2]]-作業日報兼直接人件費個別明細表101516171819[[#This Row],[列5]])&gt;0,FLOOR((作業日報兼直接人件費個別明細表101516171819[[#This Row],[列4]]-作業日報兼直接人件費個別明細表101516171819[[#This Row],[列2]]-作業日報兼直接人件費個別明細表101516171819[[#This Row],[列5]]),"0:30"),""),"8:00"))</f>
        <v/>
      </c>
      <c r="H23" s="22"/>
    </row>
    <row r="24" spans="1:9" ht="24" customHeight="1" x14ac:dyDescent="0.15">
      <c r="A24" s="60"/>
      <c r="B24" s="60" t="str">
        <f>IF(作業日報兼直接人件費個別明細表101516171819[[#This Row],[列1]]="", "", TEXT(作業日報兼直接人件費個別明細表101516171819[[#This Row],[列1]],"aaaa"))</f>
        <v/>
      </c>
      <c r="C24" s="9"/>
      <c r="D24" s="10" t="s">
        <v>0</v>
      </c>
      <c r="E24" s="9"/>
      <c r="F24" s="11"/>
      <c r="G24" s="12" t="str">
        <f>IF(作業日報兼直接人件費個別明細表101516171819[[#This Row],[列2]]="","",MIN(IF((作業日報兼直接人件費個別明細表101516171819[[#This Row],[列4]]-作業日報兼直接人件費個別明細表101516171819[[#This Row],[列2]]-作業日報兼直接人件費個別明細表101516171819[[#This Row],[列5]])&gt;0,FLOOR((作業日報兼直接人件費個別明細表101516171819[[#This Row],[列4]]-作業日報兼直接人件費個別明細表101516171819[[#This Row],[列2]]-作業日報兼直接人件費個別明細表101516171819[[#This Row],[列5]]),"0:30"),""),"8:00"))</f>
        <v/>
      </c>
      <c r="H24" s="22"/>
    </row>
    <row r="25" spans="1:9" ht="24" customHeight="1" x14ac:dyDescent="0.15">
      <c r="A25" s="60"/>
      <c r="B25" s="60" t="str">
        <f>IF(作業日報兼直接人件費個別明細表101516171819[[#This Row],[列1]]="", "", TEXT(作業日報兼直接人件費個別明細表101516171819[[#This Row],[列1]],"aaaa"))</f>
        <v/>
      </c>
      <c r="C25" s="9"/>
      <c r="D25" s="10" t="s">
        <v>0</v>
      </c>
      <c r="E25" s="9"/>
      <c r="F25" s="11"/>
      <c r="G25" s="12" t="str">
        <f>IF(作業日報兼直接人件費個別明細表101516171819[[#This Row],[列2]]="","",MIN(IF((作業日報兼直接人件費個別明細表101516171819[[#This Row],[列4]]-作業日報兼直接人件費個別明細表101516171819[[#This Row],[列2]]-作業日報兼直接人件費個別明細表101516171819[[#This Row],[列5]])&gt;0,FLOOR((作業日報兼直接人件費個別明細表101516171819[[#This Row],[列4]]-作業日報兼直接人件費個別明細表101516171819[[#This Row],[列2]]-作業日報兼直接人件費個別明細表101516171819[[#This Row],[列5]]),"0:30"),""),"8:00"))</f>
        <v/>
      </c>
      <c r="H25" s="22"/>
    </row>
    <row r="26" spans="1:9" ht="24" customHeight="1" x14ac:dyDescent="0.15">
      <c r="A26" s="60"/>
      <c r="B26" s="60" t="str">
        <f>IF(作業日報兼直接人件費個別明細表101516171819[[#This Row],[列1]]="", "", TEXT(作業日報兼直接人件費個別明細表101516171819[[#This Row],[列1]],"aaaa"))</f>
        <v/>
      </c>
      <c r="C26" s="9"/>
      <c r="D26" s="10" t="s">
        <v>0</v>
      </c>
      <c r="E26" s="9"/>
      <c r="F26" s="11"/>
      <c r="G26" s="12" t="str">
        <f>IF(作業日報兼直接人件費個別明細表101516171819[[#This Row],[列2]]="","",MIN(IF((作業日報兼直接人件費個別明細表101516171819[[#This Row],[列4]]-作業日報兼直接人件費個別明細表101516171819[[#This Row],[列2]]-作業日報兼直接人件費個別明細表101516171819[[#This Row],[列5]])&gt;0,FLOOR((作業日報兼直接人件費個別明細表101516171819[[#This Row],[列4]]-作業日報兼直接人件費個別明細表101516171819[[#This Row],[列2]]-作業日報兼直接人件費個別明細表101516171819[[#This Row],[列5]]),"0:30"),""),"8:00"))</f>
        <v/>
      </c>
      <c r="H26" s="22"/>
    </row>
    <row r="27" spans="1:9" ht="24" customHeight="1" x14ac:dyDescent="0.15">
      <c r="A27" s="60"/>
      <c r="B27" s="60" t="str">
        <f>IF(作業日報兼直接人件費個別明細表101516171819[[#This Row],[列1]]="", "", TEXT(作業日報兼直接人件費個別明細表101516171819[[#This Row],[列1]],"aaaa"))</f>
        <v/>
      </c>
      <c r="C27" s="9"/>
      <c r="D27" s="10" t="s">
        <v>0</v>
      </c>
      <c r="E27" s="9"/>
      <c r="F27" s="11"/>
      <c r="G27" s="12" t="str">
        <f>IF(作業日報兼直接人件費個別明細表101516171819[[#This Row],[列2]]="","",MIN(IF((作業日報兼直接人件費個別明細表101516171819[[#This Row],[列4]]-作業日報兼直接人件費個別明細表101516171819[[#This Row],[列2]]-作業日報兼直接人件費個別明細表101516171819[[#This Row],[列5]])&gt;0,FLOOR((作業日報兼直接人件費個別明細表101516171819[[#This Row],[列4]]-作業日報兼直接人件費個別明細表101516171819[[#This Row],[列2]]-作業日報兼直接人件費個別明細表101516171819[[#This Row],[列5]]),"0:30"),""),"8:00"))</f>
        <v/>
      </c>
      <c r="H27" s="22"/>
    </row>
    <row r="28" spans="1:9" ht="24" customHeight="1" x14ac:dyDescent="0.15">
      <c r="A28" s="60"/>
      <c r="B28" s="60" t="str">
        <f>IF(作業日報兼直接人件費個別明細表101516171819[[#This Row],[列1]]="", "", TEXT(作業日報兼直接人件費個別明細表101516171819[[#This Row],[列1]],"aaaa"))</f>
        <v/>
      </c>
      <c r="C28" s="9"/>
      <c r="D28" s="10" t="s">
        <v>0</v>
      </c>
      <c r="E28" s="9"/>
      <c r="F28" s="11"/>
      <c r="G28" s="12" t="str">
        <f>IF(作業日報兼直接人件費個別明細表101516171819[[#This Row],[列2]]="","",MIN(IF((作業日報兼直接人件費個別明細表101516171819[[#This Row],[列4]]-作業日報兼直接人件費個別明細表101516171819[[#This Row],[列2]]-作業日報兼直接人件費個別明細表101516171819[[#This Row],[列5]])&gt;0,FLOOR((作業日報兼直接人件費個別明細表101516171819[[#This Row],[列4]]-作業日報兼直接人件費個別明細表101516171819[[#This Row],[列2]]-作業日報兼直接人件費個別明細表101516171819[[#This Row],[列5]]),"0:30"),""),"8:00"))</f>
        <v/>
      </c>
      <c r="H28" s="22"/>
    </row>
    <row r="29" spans="1:9" ht="24" customHeight="1" x14ac:dyDescent="0.15">
      <c r="A29" s="60"/>
      <c r="B29" s="60" t="str">
        <f>IF(作業日報兼直接人件費個別明細表101516171819[[#This Row],[列1]]="", "", TEXT(作業日報兼直接人件費個別明細表101516171819[[#This Row],[列1]],"aaaa"))</f>
        <v/>
      </c>
      <c r="C29" s="9"/>
      <c r="D29" s="10" t="s">
        <v>0</v>
      </c>
      <c r="E29" s="9"/>
      <c r="F29" s="11"/>
      <c r="G29" s="12" t="str">
        <f>IF(作業日報兼直接人件費個別明細表101516171819[[#This Row],[列2]]="","",MIN(IF((作業日報兼直接人件費個別明細表101516171819[[#This Row],[列4]]-作業日報兼直接人件費個別明細表101516171819[[#This Row],[列2]]-作業日報兼直接人件費個別明細表101516171819[[#This Row],[列5]])&gt;0,FLOOR((作業日報兼直接人件費個別明細表101516171819[[#This Row],[列4]]-作業日報兼直接人件費個別明細表101516171819[[#This Row],[列2]]-作業日報兼直接人件費個別明細表101516171819[[#This Row],[列5]]),"0:30"),""),"8:00"))</f>
        <v/>
      </c>
      <c r="H29" s="22"/>
    </row>
    <row r="30" spans="1:9" ht="24" customHeight="1" x14ac:dyDescent="0.15">
      <c r="A30" s="60"/>
      <c r="B30" s="60" t="str">
        <f>IF(作業日報兼直接人件費個別明細表101516171819[[#This Row],[列1]]="", "", TEXT(作業日報兼直接人件費個別明細表101516171819[[#This Row],[列1]],"aaaa"))</f>
        <v/>
      </c>
      <c r="C30" s="9"/>
      <c r="D30" s="10" t="s">
        <v>0</v>
      </c>
      <c r="E30" s="9"/>
      <c r="F30" s="11"/>
      <c r="G30" s="12" t="str">
        <f>IF(作業日報兼直接人件費個別明細表101516171819[[#This Row],[列2]]="","",MIN(IF((作業日報兼直接人件費個別明細表101516171819[[#This Row],[列4]]-作業日報兼直接人件費個別明細表101516171819[[#This Row],[列2]]-作業日報兼直接人件費個別明細表101516171819[[#This Row],[列5]])&gt;0,FLOOR((作業日報兼直接人件費個別明細表101516171819[[#This Row],[列4]]-作業日報兼直接人件費個別明細表101516171819[[#This Row],[列2]]-作業日報兼直接人件費個別明細表101516171819[[#This Row],[列5]]),"0:30"),""),"8:00"))</f>
        <v/>
      </c>
      <c r="H30" s="22"/>
    </row>
    <row r="31" spans="1:9" ht="24" customHeight="1" x14ac:dyDescent="0.15">
      <c r="A31" s="14" t="s">
        <v>8</v>
      </c>
      <c r="B31" s="14"/>
      <c r="C31" s="15"/>
      <c r="D31" s="16"/>
      <c r="E31" s="17"/>
      <c r="F31" s="18"/>
      <c r="G31" s="59">
        <f>SUBTOTAL(109,作業日報兼直接人件費個別明細表101516171819[列6])</f>
        <v>0</v>
      </c>
      <c r="H31" s="13"/>
      <c r="I31" s="24"/>
    </row>
  </sheetData>
  <sheetProtection formatCells="0" selectLockedCells="1"/>
  <mergeCells count="7">
    <mergeCell ref="C7:E7"/>
    <mergeCell ref="A1:H1"/>
    <mergeCell ref="A2:H2"/>
    <mergeCell ref="A6:H6"/>
    <mergeCell ref="B3:H3"/>
    <mergeCell ref="B4:H4"/>
    <mergeCell ref="B5:H5"/>
  </mergeCells>
  <phoneticPr fontId="2"/>
  <dataValidations count="2">
    <dataValidation imeMode="halfAlpha" allowBlank="1" showInputMessage="1" showErrorMessage="1" sqref="E8:G30 A8:C30" xr:uid="{00000000-0002-0000-1200-000000000000}"/>
    <dataValidation imeMode="hiragana" allowBlank="1" showInputMessage="1" showErrorMessage="1" sqref="H8:H30" xr:uid="{00000000-0002-0000-1200-000001000000}"/>
  </dataValidations>
  <printOptions horizontalCentered="1"/>
  <pageMargins left="0.70866141732283472" right="0.70866141732283472" top="0.74803149606299213" bottom="0.74803149606299213" header="0.31496062992125984" footer="0.31496062992125984"/>
  <pageSetup paperSize="9" orientation="portrait" r:id="rId1"/>
  <headerFooter alignWithMargins="0"/>
  <drawing r:id="rId2"/>
  <legacyDrawing r:id="rId3"/>
  <tableParts count="1">
    <tablePart r:id="rId4"/>
  </tablePart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CCFF"/>
  </sheetPr>
  <dimension ref="A1:I31"/>
  <sheetViews>
    <sheetView zoomScaleNormal="100" workbookViewId="0">
      <selection sqref="A1:H1"/>
    </sheetView>
  </sheetViews>
  <sheetFormatPr defaultColWidth="11.375" defaultRowHeight="20.100000000000001" customHeight="1" x14ac:dyDescent="0.15"/>
  <cols>
    <col min="1" max="1" width="11.125" style="4" customWidth="1"/>
    <col min="2" max="2" width="5.625" style="4" bestFit="1" customWidth="1"/>
    <col min="3" max="3" width="8.375" style="6" customWidth="1"/>
    <col min="4" max="4" width="2.75" style="7" customWidth="1"/>
    <col min="5" max="5" width="8.375" style="6" customWidth="1"/>
    <col min="6" max="7" width="11.375" style="4" customWidth="1"/>
    <col min="8" max="8" width="33.375" style="8" customWidth="1"/>
    <col min="9" max="16384" width="11.375" style="4"/>
  </cols>
  <sheetData>
    <row r="1" spans="1:8" ht="18" customHeight="1" x14ac:dyDescent="0.15">
      <c r="A1" s="87" t="s">
        <v>33</v>
      </c>
      <c r="B1" s="87"/>
      <c r="C1" s="87"/>
      <c r="D1" s="87"/>
      <c r="E1" s="87"/>
      <c r="F1" s="87"/>
      <c r="G1" s="87"/>
      <c r="H1" s="87"/>
    </row>
    <row r="2" spans="1:8" ht="24" customHeight="1" x14ac:dyDescent="0.15">
      <c r="A2" s="88" t="s">
        <v>25</v>
      </c>
      <c r="B2" s="89"/>
      <c r="C2" s="89"/>
      <c r="D2" s="89"/>
      <c r="E2" s="89"/>
      <c r="F2" s="89"/>
      <c r="G2" s="89"/>
      <c r="H2" s="89"/>
    </row>
    <row r="3" spans="1:8" ht="24" customHeight="1" x14ac:dyDescent="0.15">
      <c r="A3" s="23" t="s">
        <v>10</v>
      </c>
      <c r="B3" s="92" t="str">
        <f ca="1">MID(CELL("filename",$A$3),FIND("]",CELL("filename",$A$3))+1,31)</f>
        <v>R9年8月</v>
      </c>
      <c r="C3" s="93"/>
      <c r="D3" s="93"/>
      <c r="E3" s="93"/>
      <c r="F3" s="93"/>
      <c r="G3" s="93"/>
      <c r="H3" s="94"/>
    </row>
    <row r="4" spans="1:8" ht="24" customHeight="1" x14ac:dyDescent="0.15">
      <c r="A4" s="23" t="s">
        <v>13</v>
      </c>
      <c r="B4" s="95" t="str">
        <f>IF(算定表!B4="","",算定表!B4)</f>
        <v/>
      </c>
      <c r="C4" s="96"/>
      <c r="D4" s="96"/>
      <c r="E4" s="96"/>
      <c r="F4" s="96"/>
      <c r="G4" s="96"/>
      <c r="H4" s="97"/>
    </row>
    <row r="5" spans="1:8" ht="24" customHeight="1" x14ac:dyDescent="0.15">
      <c r="A5" s="23" t="s">
        <v>12</v>
      </c>
      <c r="B5" s="95" t="str">
        <f>IF(算定表!B5="","",算定表!B5)</f>
        <v/>
      </c>
      <c r="C5" s="96"/>
      <c r="D5" s="96"/>
      <c r="E5" s="96"/>
      <c r="F5" s="96"/>
      <c r="G5" s="96"/>
      <c r="H5" s="97"/>
    </row>
    <row r="6" spans="1:8" ht="18" customHeight="1" x14ac:dyDescent="0.15">
      <c r="A6" s="90" t="s">
        <v>27</v>
      </c>
      <c r="B6" s="91"/>
      <c r="C6" s="91"/>
      <c r="D6" s="91"/>
      <c r="E6" s="91"/>
      <c r="F6" s="91"/>
      <c r="G6" s="91"/>
      <c r="H6" s="91"/>
    </row>
    <row r="7" spans="1:8" s="5" customFormat="1" ht="24" customHeight="1" x14ac:dyDescent="0.15">
      <c r="A7" s="61" t="s">
        <v>11</v>
      </c>
      <c r="B7" s="66" t="s">
        <v>43</v>
      </c>
      <c r="C7" s="100" t="s">
        <v>17</v>
      </c>
      <c r="D7" s="100"/>
      <c r="E7" s="100"/>
      <c r="F7" s="21" t="s">
        <v>14</v>
      </c>
      <c r="G7" s="61" t="s">
        <v>16</v>
      </c>
      <c r="H7" s="56" t="s">
        <v>1</v>
      </c>
    </row>
    <row r="8" spans="1:8" ht="24" customHeight="1" x14ac:dyDescent="0.15">
      <c r="A8" s="60"/>
      <c r="B8" s="60" t="str">
        <f>IF(作業日報兼直接人件費個別明細表10151617181920[[#This Row],[列1]]="", "", TEXT(作業日報兼直接人件費個別明細表10151617181920[[#This Row],[列1]],"aaaa"))</f>
        <v/>
      </c>
      <c r="C8" s="9"/>
      <c r="D8" s="10" t="s">
        <v>0</v>
      </c>
      <c r="E8" s="9"/>
      <c r="F8" s="11"/>
      <c r="G8" s="12" t="str">
        <f>IF(作業日報兼直接人件費個別明細表10151617181920[[#This Row],[列2]]="","",MIN(IF((作業日報兼直接人件費個別明細表10151617181920[[#This Row],[列4]]-作業日報兼直接人件費個別明細表10151617181920[[#This Row],[列2]]-作業日報兼直接人件費個別明細表10151617181920[[#This Row],[列5]])&gt;0,FLOOR((作業日報兼直接人件費個別明細表10151617181920[[#This Row],[列4]]-作業日報兼直接人件費個別明細表10151617181920[[#This Row],[列2]]-作業日報兼直接人件費個別明細表10151617181920[[#This Row],[列5]]),"0:30"),""),"8:00"))</f>
        <v/>
      </c>
      <c r="H8" s="22"/>
    </row>
    <row r="9" spans="1:8" ht="24" customHeight="1" x14ac:dyDescent="0.15">
      <c r="A9" s="60"/>
      <c r="B9" s="60" t="str">
        <f>IF(作業日報兼直接人件費個別明細表10151617181920[[#This Row],[列1]]="", "", TEXT(作業日報兼直接人件費個別明細表10151617181920[[#This Row],[列1]],"aaaa"))</f>
        <v/>
      </c>
      <c r="C9" s="9"/>
      <c r="D9" s="10" t="s">
        <v>0</v>
      </c>
      <c r="E9" s="9"/>
      <c r="F9" s="11"/>
      <c r="G9" s="12" t="str">
        <f>IF(作業日報兼直接人件費個別明細表10151617181920[[#This Row],[列2]]="","",MIN(IF((作業日報兼直接人件費個別明細表10151617181920[[#This Row],[列4]]-作業日報兼直接人件費個別明細表10151617181920[[#This Row],[列2]]-作業日報兼直接人件費個別明細表10151617181920[[#This Row],[列5]])&gt;0,FLOOR((作業日報兼直接人件費個別明細表10151617181920[[#This Row],[列4]]-作業日報兼直接人件費個別明細表10151617181920[[#This Row],[列2]]-作業日報兼直接人件費個別明細表10151617181920[[#This Row],[列5]]),"0:30"),""),"8:00"))</f>
        <v/>
      </c>
      <c r="H9" s="22"/>
    </row>
    <row r="10" spans="1:8" ht="24" customHeight="1" x14ac:dyDescent="0.15">
      <c r="A10" s="60"/>
      <c r="B10" s="60" t="str">
        <f>IF(作業日報兼直接人件費個別明細表10151617181920[[#This Row],[列1]]="", "", TEXT(作業日報兼直接人件費個別明細表10151617181920[[#This Row],[列1]],"aaaa"))</f>
        <v/>
      </c>
      <c r="C10" s="9"/>
      <c r="D10" s="10" t="s">
        <v>0</v>
      </c>
      <c r="E10" s="9"/>
      <c r="F10" s="11"/>
      <c r="G10" s="12" t="str">
        <f>IF(作業日報兼直接人件費個別明細表10151617181920[[#This Row],[列2]]="","",MIN(IF((作業日報兼直接人件費個別明細表10151617181920[[#This Row],[列4]]-作業日報兼直接人件費個別明細表10151617181920[[#This Row],[列2]]-作業日報兼直接人件費個別明細表10151617181920[[#This Row],[列5]])&gt;0,FLOOR((作業日報兼直接人件費個別明細表10151617181920[[#This Row],[列4]]-作業日報兼直接人件費個別明細表10151617181920[[#This Row],[列2]]-作業日報兼直接人件費個別明細表10151617181920[[#This Row],[列5]]),"0:30"),""),"8:00"))</f>
        <v/>
      </c>
      <c r="H10" s="22"/>
    </row>
    <row r="11" spans="1:8" ht="24" customHeight="1" x14ac:dyDescent="0.15">
      <c r="A11" s="60"/>
      <c r="B11" s="60" t="str">
        <f>IF(作業日報兼直接人件費個別明細表10151617181920[[#This Row],[列1]]="", "", TEXT(作業日報兼直接人件費個別明細表10151617181920[[#This Row],[列1]],"aaaa"))</f>
        <v/>
      </c>
      <c r="C11" s="9"/>
      <c r="D11" s="10" t="s">
        <v>0</v>
      </c>
      <c r="E11" s="9"/>
      <c r="F11" s="11"/>
      <c r="G11" s="12" t="str">
        <f>IF(作業日報兼直接人件費個別明細表10151617181920[[#This Row],[列2]]="","",MIN(IF((作業日報兼直接人件費個別明細表10151617181920[[#This Row],[列4]]-作業日報兼直接人件費個別明細表10151617181920[[#This Row],[列2]]-作業日報兼直接人件費個別明細表10151617181920[[#This Row],[列5]])&gt;0,FLOOR((作業日報兼直接人件費個別明細表10151617181920[[#This Row],[列4]]-作業日報兼直接人件費個別明細表10151617181920[[#This Row],[列2]]-作業日報兼直接人件費個別明細表10151617181920[[#This Row],[列5]]),"0:30"),""),"8:00"))</f>
        <v/>
      </c>
      <c r="H11" s="22"/>
    </row>
    <row r="12" spans="1:8" ht="24" customHeight="1" x14ac:dyDescent="0.15">
      <c r="A12" s="60"/>
      <c r="B12" s="60" t="str">
        <f>IF(作業日報兼直接人件費個別明細表10151617181920[[#This Row],[列1]]="", "", TEXT(作業日報兼直接人件費個別明細表10151617181920[[#This Row],[列1]],"aaaa"))</f>
        <v/>
      </c>
      <c r="C12" s="9"/>
      <c r="D12" s="10" t="s">
        <v>0</v>
      </c>
      <c r="E12" s="9"/>
      <c r="F12" s="11"/>
      <c r="G12" s="12" t="str">
        <f>IF(作業日報兼直接人件費個別明細表10151617181920[[#This Row],[列2]]="","",MIN(IF((作業日報兼直接人件費個別明細表10151617181920[[#This Row],[列4]]-作業日報兼直接人件費個別明細表10151617181920[[#This Row],[列2]]-作業日報兼直接人件費個別明細表10151617181920[[#This Row],[列5]])&gt;0,FLOOR((作業日報兼直接人件費個別明細表10151617181920[[#This Row],[列4]]-作業日報兼直接人件費個別明細表10151617181920[[#This Row],[列2]]-作業日報兼直接人件費個別明細表10151617181920[[#This Row],[列5]]),"0:30"),""),"8:00"))</f>
        <v/>
      </c>
      <c r="H12" s="22"/>
    </row>
    <row r="13" spans="1:8" ht="24" customHeight="1" x14ac:dyDescent="0.15">
      <c r="A13" s="60"/>
      <c r="B13" s="60" t="str">
        <f>IF(作業日報兼直接人件費個別明細表10151617181920[[#This Row],[列1]]="", "", TEXT(作業日報兼直接人件費個別明細表10151617181920[[#This Row],[列1]],"aaaa"))</f>
        <v/>
      </c>
      <c r="C13" s="9"/>
      <c r="D13" s="10" t="s">
        <v>0</v>
      </c>
      <c r="E13" s="9"/>
      <c r="F13" s="11"/>
      <c r="G13" s="12" t="str">
        <f>IF(作業日報兼直接人件費個別明細表10151617181920[[#This Row],[列2]]="","",MIN(IF((作業日報兼直接人件費個別明細表10151617181920[[#This Row],[列4]]-作業日報兼直接人件費個別明細表10151617181920[[#This Row],[列2]]-作業日報兼直接人件費個別明細表10151617181920[[#This Row],[列5]])&gt;0,FLOOR((作業日報兼直接人件費個別明細表10151617181920[[#This Row],[列4]]-作業日報兼直接人件費個別明細表10151617181920[[#This Row],[列2]]-作業日報兼直接人件費個別明細表10151617181920[[#This Row],[列5]]),"0:30"),""),"8:00"))</f>
        <v/>
      </c>
      <c r="H13" s="22"/>
    </row>
    <row r="14" spans="1:8" ht="24" customHeight="1" x14ac:dyDescent="0.15">
      <c r="A14" s="60"/>
      <c r="B14" s="60" t="str">
        <f>IF(作業日報兼直接人件費個別明細表10151617181920[[#This Row],[列1]]="", "", TEXT(作業日報兼直接人件費個別明細表10151617181920[[#This Row],[列1]],"aaaa"))</f>
        <v/>
      </c>
      <c r="C14" s="9"/>
      <c r="D14" s="10" t="s">
        <v>0</v>
      </c>
      <c r="E14" s="9"/>
      <c r="F14" s="11"/>
      <c r="G14" s="12" t="str">
        <f>IF(作業日報兼直接人件費個別明細表10151617181920[[#This Row],[列2]]="","",MIN(IF((作業日報兼直接人件費個別明細表10151617181920[[#This Row],[列4]]-作業日報兼直接人件費個別明細表10151617181920[[#This Row],[列2]]-作業日報兼直接人件費個別明細表10151617181920[[#This Row],[列5]])&gt;0,FLOOR((作業日報兼直接人件費個別明細表10151617181920[[#This Row],[列4]]-作業日報兼直接人件費個別明細表10151617181920[[#This Row],[列2]]-作業日報兼直接人件費個別明細表10151617181920[[#This Row],[列5]]),"0:30"),""),"8:00"))</f>
        <v/>
      </c>
      <c r="H14" s="22"/>
    </row>
    <row r="15" spans="1:8" ht="24" customHeight="1" x14ac:dyDescent="0.15">
      <c r="A15" s="60"/>
      <c r="B15" s="60" t="str">
        <f>IF(作業日報兼直接人件費個別明細表10151617181920[[#This Row],[列1]]="", "", TEXT(作業日報兼直接人件費個別明細表10151617181920[[#This Row],[列1]],"aaaa"))</f>
        <v/>
      </c>
      <c r="C15" s="9"/>
      <c r="D15" s="10" t="s">
        <v>0</v>
      </c>
      <c r="E15" s="9"/>
      <c r="F15" s="11"/>
      <c r="G15" s="12" t="str">
        <f>IF(作業日報兼直接人件費個別明細表10151617181920[[#This Row],[列2]]="","",MIN(IF((作業日報兼直接人件費個別明細表10151617181920[[#This Row],[列4]]-作業日報兼直接人件費個別明細表10151617181920[[#This Row],[列2]]-作業日報兼直接人件費個別明細表10151617181920[[#This Row],[列5]])&gt;0,FLOOR((作業日報兼直接人件費個別明細表10151617181920[[#This Row],[列4]]-作業日報兼直接人件費個別明細表10151617181920[[#This Row],[列2]]-作業日報兼直接人件費個別明細表10151617181920[[#This Row],[列5]]),"0:30"),""),"8:00"))</f>
        <v/>
      </c>
      <c r="H15" s="22"/>
    </row>
    <row r="16" spans="1:8" ht="24" customHeight="1" x14ac:dyDescent="0.15">
      <c r="A16" s="60"/>
      <c r="B16" s="60" t="str">
        <f>IF(作業日報兼直接人件費個別明細表10151617181920[[#This Row],[列1]]="", "", TEXT(作業日報兼直接人件費個別明細表10151617181920[[#This Row],[列1]],"aaaa"))</f>
        <v/>
      </c>
      <c r="C16" s="9"/>
      <c r="D16" s="10" t="s">
        <v>0</v>
      </c>
      <c r="E16" s="9"/>
      <c r="F16" s="11"/>
      <c r="G16" s="12" t="str">
        <f>IF(作業日報兼直接人件費個別明細表10151617181920[[#This Row],[列2]]="","",MIN(IF((作業日報兼直接人件費個別明細表10151617181920[[#This Row],[列4]]-作業日報兼直接人件費個別明細表10151617181920[[#This Row],[列2]]-作業日報兼直接人件費個別明細表10151617181920[[#This Row],[列5]])&gt;0,FLOOR((作業日報兼直接人件費個別明細表10151617181920[[#This Row],[列4]]-作業日報兼直接人件費個別明細表10151617181920[[#This Row],[列2]]-作業日報兼直接人件費個別明細表10151617181920[[#This Row],[列5]]),"0:30"),""),"8:00"))</f>
        <v/>
      </c>
      <c r="H16" s="22"/>
    </row>
    <row r="17" spans="1:9" ht="24" customHeight="1" x14ac:dyDescent="0.15">
      <c r="A17" s="60"/>
      <c r="B17" s="60" t="str">
        <f>IF(作業日報兼直接人件費個別明細表10151617181920[[#This Row],[列1]]="", "", TEXT(作業日報兼直接人件費個別明細表10151617181920[[#This Row],[列1]],"aaaa"))</f>
        <v/>
      </c>
      <c r="C17" s="9"/>
      <c r="D17" s="10" t="s">
        <v>0</v>
      </c>
      <c r="E17" s="9"/>
      <c r="F17" s="11"/>
      <c r="G17" s="12" t="str">
        <f>IF(作業日報兼直接人件費個別明細表10151617181920[[#This Row],[列2]]="","",MIN(IF((作業日報兼直接人件費個別明細表10151617181920[[#This Row],[列4]]-作業日報兼直接人件費個別明細表10151617181920[[#This Row],[列2]]-作業日報兼直接人件費個別明細表10151617181920[[#This Row],[列5]])&gt;0,FLOOR((作業日報兼直接人件費個別明細表10151617181920[[#This Row],[列4]]-作業日報兼直接人件費個別明細表10151617181920[[#This Row],[列2]]-作業日報兼直接人件費個別明細表10151617181920[[#This Row],[列5]]),"0:30"),""),"8:00"))</f>
        <v/>
      </c>
      <c r="H17" s="22"/>
    </row>
    <row r="18" spans="1:9" ht="24" customHeight="1" x14ac:dyDescent="0.15">
      <c r="A18" s="60"/>
      <c r="B18" s="60" t="str">
        <f>IF(作業日報兼直接人件費個別明細表10151617181920[[#This Row],[列1]]="", "", TEXT(作業日報兼直接人件費個別明細表10151617181920[[#This Row],[列1]],"aaaa"))</f>
        <v/>
      </c>
      <c r="C18" s="9"/>
      <c r="D18" s="10" t="s">
        <v>0</v>
      </c>
      <c r="E18" s="9"/>
      <c r="F18" s="11"/>
      <c r="G18" s="12" t="str">
        <f>IF(作業日報兼直接人件費個別明細表10151617181920[[#This Row],[列2]]="","",MIN(IF((作業日報兼直接人件費個別明細表10151617181920[[#This Row],[列4]]-作業日報兼直接人件費個別明細表10151617181920[[#This Row],[列2]]-作業日報兼直接人件費個別明細表10151617181920[[#This Row],[列5]])&gt;0,FLOOR((作業日報兼直接人件費個別明細表10151617181920[[#This Row],[列4]]-作業日報兼直接人件費個別明細表10151617181920[[#This Row],[列2]]-作業日報兼直接人件費個別明細表10151617181920[[#This Row],[列5]]),"0:30"),""),"8:00"))</f>
        <v/>
      </c>
      <c r="H18" s="22"/>
    </row>
    <row r="19" spans="1:9" ht="24" customHeight="1" x14ac:dyDescent="0.15">
      <c r="A19" s="60"/>
      <c r="B19" s="60" t="str">
        <f>IF(作業日報兼直接人件費個別明細表10151617181920[[#This Row],[列1]]="", "", TEXT(作業日報兼直接人件費個別明細表10151617181920[[#This Row],[列1]],"aaaa"))</f>
        <v/>
      </c>
      <c r="C19" s="9"/>
      <c r="D19" s="10" t="s">
        <v>0</v>
      </c>
      <c r="E19" s="9"/>
      <c r="F19" s="11"/>
      <c r="G19" s="12" t="str">
        <f>IF(作業日報兼直接人件費個別明細表10151617181920[[#This Row],[列2]]="","",MIN(IF((作業日報兼直接人件費個別明細表10151617181920[[#This Row],[列4]]-作業日報兼直接人件費個別明細表10151617181920[[#This Row],[列2]]-作業日報兼直接人件費個別明細表10151617181920[[#This Row],[列5]])&gt;0,FLOOR((作業日報兼直接人件費個別明細表10151617181920[[#This Row],[列4]]-作業日報兼直接人件費個別明細表10151617181920[[#This Row],[列2]]-作業日報兼直接人件費個別明細表10151617181920[[#This Row],[列5]]),"0:30"),""),"8:00"))</f>
        <v/>
      </c>
      <c r="H19" s="22"/>
    </row>
    <row r="20" spans="1:9" ht="24" customHeight="1" x14ac:dyDescent="0.15">
      <c r="A20" s="60"/>
      <c r="B20" s="60" t="str">
        <f>IF(作業日報兼直接人件費個別明細表10151617181920[[#This Row],[列1]]="", "", TEXT(作業日報兼直接人件費個別明細表10151617181920[[#This Row],[列1]],"aaaa"))</f>
        <v/>
      </c>
      <c r="C20" s="9"/>
      <c r="D20" s="10" t="s">
        <v>0</v>
      </c>
      <c r="E20" s="9"/>
      <c r="F20" s="11"/>
      <c r="G20" s="12" t="str">
        <f>IF(作業日報兼直接人件費個別明細表10151617181920[[#This Row],[列2]]="","",MIN(IF((作業日報兼直接人件費個別明細表10151617181920[[#This Row],[列4]]-作業日報兼直接人件費個別明細表10151617181920[[#This Row],[列2]]-作業日報兼直接人件費個別明細表10151617181920[[#This Row],[列5]])&gt;0,FLOOR((作業日報兼直接人件費個別明細表10151617181920[[#This Row],[列4]]-作業日報兼直接人件費個別明細表10151617181920[[#This Row],[列2]]-作業日報兼直接人件費個別明細表10151617181920[[#This Row],[列5]]),"0:30"),""),"8:00"))</f>
        <v/>
      </c>
      <c r="H20" s="22"/>
    </row>
    <row r="21" spans="1:9" ht="24" customHeight="1" x14ac:dyDescent="0.15">
      <c r="A21" s="60"/>
      <c r="B21" s="60" t="str">
        <f>IF(作業日報兼直接人件費個別明細表10151617181920[[#This Row],[列1]]="", "", TEXT(作業日報兼直接人件費個別明細表10151617181920[[#This Row],[列1]],"aaaa"))</f>
        <v/>
      </c>
      <c r="C21" s="9"/>
      <c r="D21" s="10" t="s">
        <v>0</v>
      </c>
      <c r="E21" s="9"/>
      <c r="F21" s="11"/>
      <c r="G21" s="12" t="str">
        <f>IF(作業日報兼直接人件費個別明細表10151617181920[[#This Row],[列2]]="","",MIN(IF((作業日報兼直接人件費個別明細表10151617181920[[#This Row],[列4]]-作業日報兼直接人件費個別明細表10151617181920[[#This Row],[列2]]-作業日報兼直接人件費個別明細表10151617181920[[#This Row],[列5]])&gt;0,FLOOR((作業日報兼直接人件費個別明細表10151617181920[[#This Row],[列4]]-作業日報兼直接人件費個別明細表10151617181920[[#This Row],[列2]]-作業日報兼直接人件費個別明細表10151617181920[[#This Row],[列5]]),"0:30"),""),"8:00"))</f>
        <v/>
      </c>
      <c r="H21" s="22"/>
    </row>
    <row r="22" spans="1:9" ht="24" customHeight="1" x14ac:dyDescent="0.15">
      <c r="A22" s="60"/>
      <c r="B22" s="60" t="str">
        <f>IF(作業日報兼直接人件費個別明細表10151617181920[[#This Row],[列1]]="", "", TEXT(作業日報兼直接人件費個別明細表10151617181920[[#This Row],[列1]],"aaaa"))</f>
        <v/>
      </c>
      <c r="C22" s="9"/>
      <c r="D22" s="10" t="s">
        <v>0</v>
      </c>
      <c r="E22" s="9"/>
      <c r="F22" s="11"/>
      <c r="G22" s="12" t="str">
        <f>IF(作業日報兼直接人件費個別明細表10151617181920[[#This Row],[列2]]="","",MIN(IF((作業日報兼直接人件費個別明細表10151617181920[[#This Row],[列4]]-作業日報兼直接人件費個別明細表10151617181920[[#This Row],[列2]]-作業日報兼直接人件費個別明細表10151617181920[[#This Row],[列5]])&gt;0,FLOOR((作業日報兼直接人件費個別明細表10151617181920[[#This Row],[列4]]-作業日報兼直接人件費個別明細表10151617181920[[#This Row],[列2]]-作業日報兼直接人件費個別明細表10151617181920[[#This Row],[列5]]),"0:30"),""),"8:00"))</f>
        <v/>
      </c>
      <c r="H22" s="22"/>
    </row>
    <row r="23" spans="1:9" ht="24" customHeight="1" x14ac:dyDescent="0.15">
      <c r="A23" s="60"/>
      <c r="B23" s="60" t="str">
        <f>IF(作業日報兼直接人件費個別明細表10151617181920[[#This Row],[列1]]="", "", TEXT(作業日報兼直接人件費個別明細表10151617181920[[#This Row],[列1]],"aaaa"))</f>
        <v/>
      </c>
      <c r="C23" s="9"/>
      <c r="D23" s="10" t="s">
        <v>0</v>
      </c>
      <c r="E23" s="9"/>
      <c r="F23" s="11"/>
      <c r="G23" s="12" t="str">
        <f>IF(作業日報兼直接人件費個別明細表10151617181920[[#This Row],[列2]]="","",MIN(IF((作業日報兼直接人件費個別明細表10151617181920[[#This Row],[列4]]-作業日報兼直接人件費個別明細表10151617181920[[#This Row],[列2]]-作業日報兼直接人件費個別明細表10151617181920[[#This Row],[列5]])&gt;0,FLOOR((作業日報兼直接人件費個別明細表10151617181920[[#This Row],[列4]]-作業日報兼直接人件費個別明細表10151617181920[[#This Row],[列2]]-作業日報兼直接人件費個別明細表10151617181920[[#This Row],[列5]]),"0:30"),""),"8:00"))</f>
        <v/>
      </c>
      <c r="H23" s="22"/>
    </row>
    <row r="24" spans="1:9" ht="24" customHeight="1" x14ac:dyDescent="0.15">
      <c r="A24" s="60"/>
      <c r="B24" s="60" t="str">
        <f>IF(作業日報兼直接人件費個別明細表10151617181920[[#This Row],[列1]]="", "", TEXT(作業日報兼直接人件費個別明細表10151617181920[[#This Row],[列1]],"aaaa"))</f>
        <v/>
      </c>
      <c r="C24" s="9"/>
      <c r="D24" s="10" t="s">
        <v>0</v>
      </c>
      <c r="E24" s="9"/>
      <c r="F24" s="11"/>
      <c r="G24" s="12" t="str">
        <f>IF(作業日報兼直接人件費個別明細表10151617181920[[#This Row],[列2]]="","",MIN(IF((作業日報兼直接人件費個別明細表10151617181920[[#This Row],[列4]]-作業日報兼直接人件費個別明細表10151617181920[[#This Row],[列2]]-作業日報兼直接人件費個別明細表10151617181920[[#This Row],[列5]])&gt;0,FLOOR((作業日報兼直接人件費個別明細表10151617181920[[#This Row],[列4]]-作業日報兼直接人件費個別明細表10151617181920[[#This Row],[列2]]-作業日報兼直接人件費個別明細表10151617181920[[#This Row],[列5]]),"0:30"),""),"8:00"))</f>
        <v/>
      </c>
      <c r="H24" s="22"/>
    </row>
    <row r="25" spans="1:9" ht="24" customHeight="1" x14ac:dyDescent="0.15">
      <c r="A25" s="60"/>
      <c r="B25" s="60" t="str">
        <f>IF(作業日報兼直接人件費個別明細表10151617181920[[#This Row],[列1]]="", "", TEXT(作業日報兼直接人件費個別明細表10151617181920[[#This Row],[列1]],"aaaa"))</f>
        <v/>
      </c>
      <c r="C25" s="9"/>
      <c r="D25" s="10" t="s">
        <v>0</v>
      </c>
      <c r="E25" s="9"/>
      <c r="F25" s="11"/>
      <c r="G25" s="12" t="str">
        <f>IF(作業日報兼直接人件費個別明細表10151617181920[[#This Row],[列2]]="","",MIN(IF((作業日報兼直接人件費個別明細表10151617181920[[#This Row],[列4]]-作業日報兼直接人件費個別明細表10151617181920[[#This Row],[列2]]-作業日報兼直接人件費個別明細表10151617181920[[#This Row],[列5]])&gt;0,FLOOR((作業日報兼直接人件費個別明細表10151617181920[[#This Row],[列4]]-作業日報兼直接人件費個別明細表10151617181920[[#This Row],[列2]]-作業日報兼直接人件費個別明細表10151617181920[[#This Row],[列5]]),"0:30"),""),"8:00"))</f>
        <v/>
      </c>
      <c r="H25" s="22"/>
    </row>
    <row r="26" spans="1:9" ht="24" customHeight="1" x14ac:dyDescent="0.15">
      <c r="A26" s="60"/>
      <c r="B26" s="60" t="str">
        <f>IF(作業日報兼直接人件費個別明細表10151617181920[[#This Row],[列1]]="", "", TEXT(作業日報兼直接人件費個別明細表10151617181920[[#This Row],[列1]],"aaaa"))</f>
        <v/>
      </c>
      <c r="C26" s="9"/>
      <c r="D26" s="10" t="s">
        <v>0</v>
      </c>
      <c r="E26" s="9"/>
      <c r="F26" s="11"/>
      <c r="G26" s="12" t="str">
        <f>IF(作業日報兼直接人件費個別明細表10151617181920[[#This Row],[列2]]="","",MIN(IF((作業日報兼直接人件費個別明細表10151617181920[[#This Row],[列4]]-作業日報兼直接人件費個別明細表10151617181920[[#This Row],[列2]]-作業日報兼直接人件費個別明細表10151617181920[[#This Row],[列5]])&gt;0,FLOOR((作業日報兼直接人件費個別明細表10151617181920[[#This Row],[列4]]-作業日報兼直接人件費個別明細表10151617181920[[#This Row],[列2]]-作業日報兼直接人件費個別明細表10151617181920[[#This Row],[列5]]),"0:30"),""),"8:00"))</f>
        <v/>
      </c>
      <c r="H26" s="22"/>
    </row>
    <row r="27" spans="1:9" ht="24" customHeight="1" x14ac:dyDescent="0.15">
      <c r="A27" s="60"/>
      <c r="B27" s="60" t="str">
        <f>IF(作業日報兼直接人件費個別明細表10151617181920[[#This Row],[列1]]="", "", TEXT(作業日報兼直接人件費個別明細表10151617181920[[#This Row],[列1]],"aaaa"))</f>
        <v/>
      </c>
      <c r="C27" s="9"/>
      <c r="D27" s="10" t="s">
        <v>0</v>
      </c>
      <c r="E27" s="9"/>
      <c r="F27" s="11"/>
      <c r="G27" s="12" t="str">
        <f>IF(作業日報兼直接人件費個別明細表10151617181920[[#This Row],[列2]]="","",MIN(IF((作業日報兼直接人件費個別明細表10151617181920[[#This Row],[列4]]-作業日報兼直接人件費個別明細表10151617181920[[#This Row],[列2]]-作業日報兼直接人件費個別明細表10151617181920[[#This Row],[列5]])&gt;0,FLOOR((作業日報兼直接人件費個別明細表10151617181920[[#This Row],[列4]]-作業日報兼直接人件費個別明細表10151617181920[[#This Row],[列2]]-作業日報兼直接人件費個別明細表10151617181920[[#This Row],[列5]]),"0:30"),""),"8:00"))</f>
        <v/>
      </c>
      <c r="H27" s="22"/>
    </row>
    <row r="28" spans="1:9" ht="24" customHeight="1" x14ac:dyDescent="0.15">
      <c r="A28" s="60"/>
      <c r="B28" s="60" t="str">
        <f>IF(作業日報兼直接人件費個別明細表10151617181920[[#This Row],[列1]]="", "", TEXT(作業日報兼直接人件費個別明細表10151617181920[[#This Row],[列1]],"aaaa"))</f>
        <v/>
      </c>
      <c r="C28" s="9"/>
      <c r="D28" s="10" t="s">
        <v>0</v>
      </c>
      <c r="E28" s="9"/>
      <c r="F28" s="11"/>
      <c r="G28" s="12" t="str">
        <f>IF(作業日報兼直接人件費個別明細表10151617181920[[#This Row],[列2]]="","",MIN(IF((作業日報兼直接人件費個別明細表10151617181920[[#This Row],[列4]]-作業日報兼直接人件費個別明細表10151617181920[[#This Row],[列2]]-作業日報兼直接人件費個別明細表10151617181920[[#This Row],[列5]])&gt;0,FLOOR((作業日報兼直接人件費個別明細表10151617181920[[#This Row],[列4]]-作業日報兼直接人件費個別明細表10151617181920[[#This Row],[列2]]-作業日報兼直接人件費個別明細表10151617181920[[#This Row],[列5]]),"0:30"),""),"8:00"))</f>
        <v/>
      </c>
      <c r="H28" s="22"/>
    </row>
    <row r="29" spans="1:9" ht="24" customHeight="1" x14ac:dyDescent="0.15">
      <c r="A29" s="60"/>
      <c r="B29" s="60" t="str">
        <f>IF(作業日報兼直接人件費個別明細表10151617181920[[#This Row],[列1]]="", "", TEXT(作業日報兼直接人件費個別明細表10151617181920[[#This Row],[列1]],"aaaa"))</f>
        <v/>
      </c>
      <c r="C29" s="9"/>
      <c r="D29" s="10" t="s">
        <v>0</v>
      </c>
      <c r="E29" s="9"/>
      <c r="F29" s="11"/>
      <c r="G29" s="12" t="str">
        <f>IF(作業日報兼直接人件費個別明細表10151617181920[[#This Row],[列2]]="","",MIN(IF((作業日報兼直接人件費個別明細表10151617181920[[#This Row],[列4]]-作業日報兼直接人件費個別明細表10151617181920[[#This Row],[列2]]-作業日報兼直接人件費個別明細表10151617181920[[#This Row],[列5]])&gt;0,FLOOR((作業日報兼直接人件費個別明細表10151617181920[[#This Row],[列4]]-作業日報兼直接人件費個別明細表10151617181920[[#This Row],[列2]]-作業日報兼直接人件費個別明細表10151617181920[[#This Row],[列5]]),"0:30"),""),"8:00"))</f>
        <v/>
      </c>
      <c r="H29" s="22"/>
    </row>
    <row r="30" spans="1:9" ht="24" customHeight="1" x14ac:dyDescent="0.15">
      <c r="A30" s="60"/>
      <c r="B30" s="60" t="str">
        <f>IF(作業日報兼直接人件費個別明細表10151617181920[[#This Row],[列1]]="", "", TEXT(作業日報兼直接人件費個別明細表10151617181920[[#This Row],[列1]],"aaaa"))</f>
        <v/>
      </c>
      <c r="C30" s="9"/>
      <c r="D30" s="10" t="s">
        <v>0</v>
      </c>
      <c r="E30" s="9"/>
      <c r="F30" s="11"/>
      <c r="G30" s="12" t="str">
        <f>IF(作業日報兼直接人件費個別明細表10151617181920[[#This Row],[列2]]="","",MIN(IF((作業日報兼直接人件費個別明細表10151617181920[[#This Row],[列4]]-作業日報兼直接人件費個別明細表10151617181920[[#This Row],[列2]]-作業日報兼直接人件費個別明細表10151617181920[[#This Row],[列5]])&gt;0,FLOOR((作業日報兼直接人件費個別明細表10151617181920[[#This Row],[列4]]-作業日報兼直接人件費個別明細表10151617181920[[#This Row],[列2]]-作業日報兼直接人件費個別明細表10151617181920[[#This Row],[列5]]),"0:30"),""),"8:00"))</f>
        <v/>
      </c>
      <c r="H30" s="22"/>
    </row>
    <row r="31" spans="1:9" ht="24" customHeight="1" x14ac:dyDescent="0.15">
      <c r="A31" s="14" t="s">
        <v>8</v>
      </c>
      <c r="B31" s="14"/>
      <c r="C31" s="15"/>
      <c r="D31" s="16"/>
      <c r="E31" s="17"/>
      <c r="F31" s="18"/>
      <c r="G31" s="59">
        <f>SUBTOTAL(109,作業日報兼直接人件費個別明細表10151617181920[列6])</f>
        <v>0</v>
      </c>
      <c r="H31" s="13"/>
      <c r="I31" s="24"/>
    </row>
  </sheetData>
  <sheetProtection formatCells="0" selectLockedCells="1"/>
  <mergeCells count="7">
    <mergeCell ref="C7:E7"/>
    <mergeCell ref="A1:H1"/>
    <mergeCell ref="A2:H2"/>
    <mergeCell ref="A6:H6"/>
    <mergeCell ref="B3:H3"/>
    <mergeCell ref="B4:H4"/>
    <mergeCell ref="B5:H5"/>
  </mergeCells>
  <phoneticPr fontId="2"/>
  <dataValidations count="2">
    <dataValidation imeMode="hiragana" allowBlank="1" showInputMessage="1" showErrorMessage="1" sqref="H8:H30" xr:uid="{00000000-0002-0000-1300-000000000000}"/>
    <dataValidation imeMode="halfAlpha" allowBlank="1" showInputMessage="1" showErrorMessage="1" sqref="E8:G30 A8:C30" xr:uid="{00000000-0002-0000-1300-000001000000}"/>
  </dataValidations>
  <printOptions horizontalCentered="1"/>
  <pageMargins left="0.70866141732283472" right="0.70866141732283472" top="0.74803149606299213" bottom="0.74803149606299213" header="0.31496062992125984" footer="0.31496062992125984"/>
  <pageSetup paperSize="9" orientation="portrait" r:id="rId1"/>
  <headerFooter alignWithMargins="0"/>
  <drawing r:id="rId2"/>
  <legacyDrawing r:id="rId3"/>
  <tableParts count="1">
    <tablePart r:id="rId4"/>
  </tablePart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CCFF"/>
  </sheetPr>
  <dimension ref="A1:I31"/>
  <sheetViews>
    <sheetView zoomScaleNormal="100" workbookViewId="0">
      <selection sqref="A1:H1"/>
    </sheetView>
  </sheetViews>
  <sheetFormatPr defaultColWidth="11.375" defaultRowHeight="20.100000000000001" customHeight="1" x14ac:dyDescent="0.15"/>
  <cols>
    <col min="1" max="1" width="11.125" style="4" customWidth="1"/>
    <col min="2" max="2" width="5.625" style="4" bestFit="1" customWidth="1"/>
    <col min="3" max="3" width="8.375" style="6" customWidth="1"/>
    <col min="4" max="4" width="2.75" style="7" customWidth="1"/>
    <col min="5" max="5" width="8.375" style="6" customWidth="1"/>
    <col min="6" max="7" width="11.375" style="4" customWidth="1"/>
    <col min="8" max="8" width="33.375" style="8" customWidth="1"/>
    <col min="9" max="16384" width="11.375" style="4"/>
  </cols>
  <sheetData>
    <row r="1" spans="1:8" ht="18" customHeight="1" x14ac:dyDescent="0.15">
      <c r="A1" s="87" t="s">
        <v>33</v>
      </c>
      <c r="B1" s="87"/>
      <c r="C1" s="87"/>
      <c r="D1" s="87"/>
      <c r="E1" s="87"/>
      <c r="F1" s="87"/>
      <c r="G1" s="87"/>
      <c r="H1" s="87"/>
    </row>
    <row r="2" spans="1:8" ht="24" customHeight="1" x14ac:dyDescent="0.15">
      <c r="A2" s="88" t="s">
        <v>25</v>
      </c>
      <c r="B2" s="89"/>
      <c r="C2" s="89"/>
      <c r="D2" s="89"/>
      <c r="E2" s="89"/>
      <c r="F2" s="89"/>
      <c r="G2" s="89"/>
      <c r="H2" s="89"/>
    </row>
    <row r="3" spans="1:8" ht="24" customHeight="1" x14ac:dyDescent="0.15">
      <c r="A3" s="23" t="s">
        <v>10</v>
      </c>
      <c r="B3" s="92" t="str">
        <f ca="1">MID(CELL("filename",$A$3),FIND("]",CELL("filename",$A$3))+1,31)</f>
        <v>R9年9月</v>
      </c>
      <c r="C3" s="93"/>
      <c r="D3" s="93"/>
      <c r="E3" s="93"/>
      <c r="F3" s="93"/>
      <c r="G3" s="93"/>
      <c r="H3" s="94"/>
    </row>
    <row r="4" spans="1:8" ht="24" customHeight="1" x14ac:dyDescent="0.15">
      <c r="A4" s="23" t="s">
        <v>13</v>
      </c>
      <c r="B4" s="95" t="str">
        <f>IF(算定表!B4="","",算定表!B4)</f>
        <v/>
      </c>
      <c r="C4" s="96"/>
      <c r="D4" s="96"/>
      <c r="E4" s="96"/>
      <c r="F4" s="96"/>
      <c r="G4" s="96"/>
      <c r="H4" s="97"/>
    </row>
    <row r="5" spans="1:8" ht="24" customHeight="1" x14ac:dyDescent="0.15">
      <c r="A5" s="23" t="s">
        <v>12</v>
      </c>
      <c r="B5" s="95" t="str">
        <f>IF(算定表!B5="","",算定表!B5)</f>
        <v/>
      </c>
      <c r="C5" s="96"/>
      <c r="D5" s="96"/>
      <c r="E5" s="96"/>
      <c r="F5" s="96"/>
      <c r="G5" s="96"/>
      <c r="H5" s="97"/>
    </row>
    <row r="6" spans="1:8" ht="18" customHeight="1" x14ac:dyDescent="0.15">
      <c r="A6" s="90" t="s">
        <v>27</v>
      </c>
      <c r="B6" s="91"/>
      <c r="C6" s="91"/>
      <c r="D6" s="91"/>
      <c r="E6" s="91"/>
      <c r="F6" s="91"/>
      <c r="G6" s="91"/>
      <c r="H6" s="91"/>
    </row>
    <row r="7" spans="1:8" s="5" customFormat="1" ht="24" customHeight="1" x14ac:dyDescent="0.15">
      <c r="A7" s="61" t="s">
        <v>11</v>
      </c>
      <c r="B7" s="66" t="s">
        <v>43</v>
      </c>
      <c r="C7" s="100" t="s">
        <v>17</v>
      </c>
      <c r="D7" s="100"/>
      <c r="E7" s="100"/>
      <c r="F7" s="21" t="s">
        <v>14</v>
      </c>
      <c r="G7" s="61" t="s">
        <v>16</v>
      </c>
      <c r="H7" s="56" t="s">
        <v>1</v>
      </c>
    </row>
    <row r="8" spans="1:8" ht="24" customHeight="1" x14ac:dyDescent="0.15">
      <c r="A8" s="60"/>
      <c r="B8" s="60" t="str">
        <f>IF(作業日報兼直接人件費個別明細表1015161718192021[[#This Row],[列1]]="", "", TEXT(作業日報兼直接人件費個別明細表1015161718192021[[#This Row],[列1]],"aaaa"))</f>
        <v/>
      </c>
      <c r="C8" s="9"/>
      <c r="D8" s="10" t="s">
        <v>0</v>
      </c>
      <c r="E8" s="9"/>
      <c r="F8" s="11"/>
      <c r="G8" s="12" t="str">
        <f>IF(作業日報兼直接人件費個別明細表1015161718192021[[#This Row],[列2]]="","",MIN(IF((作業日報兼直接人件費個別明細表1015161718192021[[#This Row],[列4]]-作業日報兼直接人件費個別明細表1015161718192021[[#This Row],[列2]]-作業日報兼直接人件費個別明細表1015161718192021[[#This Row],[列5]])&gt;0,FLOOR((作業日報兼直接人件費個別明細表1015161718192021[[#This Row],[列4]]-作業日報兼直接人件費個別明細表1015161718192021[[#This Row],[列2]]-作業日報兼直接人件費個別明細表1015161718192021[[#This Row],[列5]]),"0:30"),""),"8:00"))</f>
        <v/>
      </c>
      <c r="H8" s="22"/>
    </row>
    <row r="9" spans="1:8" ht="24" customHeight="1" x14ac:dyDescent="0.15">
      <c r="A9" s="60"/>
      <c r="B9" s="60" t="str">
        <f>IF(作業日報兼直接人件費個別明細表1015161718192021[[#This Row],[列1]]="", "", TEXT(作業日報兼直接人件費個別明細表1015161718192021[[#This Row],[列1]],"aaaa"))</f>
        <v/>
      </c>
      <c r="C9" s="9"/>
      <c r="D9" s="10" t="s">
        <v>0</v>
      </c>
      <c r="E9" s="9"/>
      <c r="F9" s="11"/>
      <c r="G9" s="12" t="str">
        <f>IF(作業日報兼直接人件費個別明細表1015161718192021[[#This Row],[列2]]="","",MIN(IF((作業日報兼直接人件費個別明細表1015161718192021[[#This Row],[列4]]-作業日報兼直接人件費個別明細表1015161718192021[[#This Row],[列2]]-作業日報兼直接人件費個別明細表1015161718192021[[#This Row],[列5]])&gt;0,FLOOR((作業日報兼直接人件費個別明細表1015161718192021[[#This Row],[列4]]-作業日報兼直接人件費個別明細表1015161718192021[[#This Row],[列2]]-作業日報兼直接人件費個別明細表1015161718192021[[#This Row],[列5]]),"0:30"),""),"8:00"))</f>
        <v/>
      </c>
      <c r="H9" s="22"/>
    </row>
    <row r="10" spans="1:8" ht="24" customHeight="1" x14ac:dyDescent="0.15">
      <c r="A10" s="60"/>
      <c r="B10" s="60" t="str">
        <f>IF(作業日報兼直接人件費個別明細表1015161718192021[[#This Row],[列1]]="", "", TEXT(作業日報兼直接人件費個別明細表1015161718192021[[#This Row],[列1]],"aaaa"))</f>
        <v/>
      </c>
      <c r="C10" s="9"/>
      <c r="D10" s="10" t="s">
        <v>0</v>
      </c>
      <c r="E10" s="9"/>
      <c r="F10" s="11"/>
      <c r="G10" s="12" t="str">
        <f>IF(作業日報兼直接人件費個別明細表1015161718192021[[#This Row],[列2]]="","",MIN(IF((作業日報兼直接人件費個別明細表1015161718192021[[#This Row],[列4]]-作業日報兼直接人件費個別明細表1015161718192021[[#This Row],[列2]]-作業日報兼直接人件費個別明細表1015161718192021[[#This Row],[列5]])&gt;0,FLOOR((作業日報兼直接人件費個別明細表1015161718192021[[#This Row],[列4]]-作業日報兼直接人件費個別明細表1015161718192021[[#This Row],[列2]]-作業日報兼直接人件費個別明細表1015161718192021[[#This Row],[列5]]),"0:30"),""),"8:00"))</f>
        <v/>
      </c>
      <c r="H10" s="22"/>
    </row>
    <row r="11" spans="1:8" ht="24" customHeight="1" x14ac:dyDescent="0.15">
      <c r="A11" s="60"/>
      <c r="B11" s="60" t="str">
        <f>IF(作業日報兼直接人件費個別明細表1015161718192021[[#This Row],[列1]]="", "", TEXT(作業日報兼直接人件費個別明細表1015161718192021[[#This Row],[列1]],"aaaa"))</f>
        <v/>
      </c>
      <c r="C11" s="9"/>
      <c r="D11" s="10" t="s">
        <v>0</v>
      </c>
      <c r="E11" s="9"/>
      <c r="F11" s="11"/>
      <c r="G11" s="12" t="str">
        <f>IF(作業日報兼直接人件費個別明細表1015161718192021[[#This Row],[列2]]="","",MIN(IF((作業日報兼直接人件費個別明細表1015161718192021[[#This Row],[列4]]-作業日報兼直接人件費個別明細表1015161718192021[[#This Row],[列2]]-作業日報兼直接人件費個別明細表1015161718192021[[#This Row],[列5]])&gt;0,FLOOR((作業日報兼直接人件費個別明細表1015161718192021[[#This Row],[列4]]-作業日報兼直接人件費個別明細表1015161718192021[[#This Row],[列2]]-作業日報兼直接人件費個別明細表1015161718192021[[#This Row],[列5]]),"0:30"),""),"8:00"))</f>
        <v/>
      </c>
      <c r="H11" s="22"/>
    </row>
    <row r="12" spans="1:8" ht="24" customHeight="1" x14ac:dyDescent="0.15">
      <c r="A12" s="60"/>
      <c r="B12" s="60" t="str">
        <f>IF(作業日報兼直接人件費個別明細表1015161718192021[[#This Row],[列1]]="", "", TEXT(作業日報兼直接人件費個別明細表1015161718192021[[#This Row],[列1]],"aaaa"))</f>
        <v/>
      </c>
      <c r="C12" s="9"/>
      <c r="D12" s="10" t="s">
        <v>0</v>
      </c>
      <c r="E12" s="9"/>
      <c r="F12" s="11"/>
      <c r="G12" s="12" t="str">
        <f>IF(作業日報兼直接人件費個別明細表1015161718192021[[#This Row],[列2]]="","",MIN(IF((作業日報兼直接人件費個別明細表1015161718192021[[#This Row],[列4]]-作業日報兼直接人件費個別明細表1015161718192021[[#This Row],[列2]]-作業日報兼直接人件費個別明細表1015161718192021[[#This Row],[列5]])&gt;0,FLOOR((作業日報兼直接人件費個別明細表1015161718192021[[#This Row],[列4]]-作業日報兼直接人件費個別明細表1015161718192021[[#This Row],[列2]]-作業日報兼直接人件費個別明細表1015161718192021[[#This Row],[列5]]),"0:30"),""),"8:00"))</f>
        <v/>
      </c>
      <c r="H12" s="22"/>
    </row>
    <row r="13" spans="1:8" ht="24" customHeight="1" x14ac:dyDescent="0.15">
      <c r="A13" s="60"/>
      <c r="B13" s="60" t="str">
        <f>IF(作業日報兼直接人件費個別明細表1015161718192021[[#This Row],[列1]]="", "", TEXT(作業日報兼直接人件費個別明細表1015161718192021[[#This Row],[列1]],"aaaa"))</f>
        <v/>
      </c>
      <c r="C13" s="9"/>
      <c r="D13" s="10" t="s">
        <v>0</v>
      </c>
      <c r="E13" s="9"/>
      <c r="F13" s="11"/>
      <c r="G13" s="12" t="str">
        <f>IF(作業日報兼直接人件費個別明細表1015161718192021[[#This Row],[列2]]="","",MIN(IF((作業日報兼直接人件費個別明細表1015161718192021[[#This Row],[列4]]-作業日報兼直接人件費個別明細表1015161718192021[[#This Row],[列2]]-作業日報兼直接人件費個別明細表1015161718192021[[#This Row],[列5]])&gt;0,FLOOR((作業日報兼直接人件費個別明細表1015161718192021[[#This Row],[列4]]-作業日報兼直接人件費個別明細表1015161718192021[[#This Row],[列2]]-作業日報兼直接人件費個別明細表1015161718192021[[#This Row],[列5]]),"0:30"),""),"8:00"))</f>
        <v/>
      </c>
      <c r="H13" s="22"/>
    </row>
    <row r="14" spans="1:8" ht="24" customHeight="1" x14ac:dyDescent="0.15">
      <c r="A14" s="60"/>
      <c r="B14" s="60" t="str">
        <f>IF(作業日報兼直接人件費個別明細表1015161718192021[[#This Row],[列1]]="", "", TEXT(作業日報兼直接人件費個別明細表1015161718192021[[#This Row],[列1]],"aaaa"))</f>
        <v/>
      </c>
      <c r="C14" s="9"/>
      <c r="D14" s="10" t="s">
        <v>0</v>
      </c>
      <c r="E14" s="9"/>
      <c r="F14" s="11"/>
      <c r="G14" s="12" t="str">
        <f>IF(作業日報兼直接人件費個別明細表1015161718192021[[#This Row],[列2]]="","",MIN(IF((作業日報兼直接人件費個別明細表1015161718192021[[#This Row],[列4]]-作業日報兼直接人件費個別明細表1015161718192021[[#This Row],[列2]]-作業日報兼直接人件費個別明細表1015161718192021[[#This Row],[列5]])&gt;0,FLOOR((作業日報兼直接人件費個別明細表1015161718192021[[#This Row],[列4]]-作業日報兼直接人件費個別明細表1015161718192021[[#This Row],[列2]]-作業日報兼直接人件費個別明細表1015161718192021[[#This Row],[列5]]),"0:30"),""),"8:00"))</f>
        <v/>
      </c>
      <c r="H14" s="22"/>
    </row>
    <row r="15" spans="1:8" ht="24" customHeight="1" x14ac:dyDescent="0.15">
      <c r="A15" s="60"/>
      <c r="B15" s="60" t="str">
        <f>IF(作業日報兼直接人件費個別明細表1015161718192021[[#This Row],[列1]]="", "", TEXT(作業日報兼直接人件費個別明細表1015161718192021[[#This Row],[列1]],"aaaa"))</f>
        <v/>
      </c>
      <c r="C15" s="9"/>
      <c r="D15" s="10" t="s">
        <v>0</v>
      </c>
      <c r="E15" s="9"/>
      <c r="F15" s="11"/>
      <c r="G15" s="12" t="str">
        <f>IF(作業日報兼直接人件費個別明細表1015161718192021[[#This Row],[列2]]="","",MIN(IF((作業日報兼直接人件費個別明細表1015161718192021[[#This Row],[列4]]-作業日報兼直接人件費個別明細表1015161718192021[[#This Row],[列2]]-作業日報兼直接人件費個別明細表1015161718192021[[#This Row],[列5]])&gt;0,FLOOR((作業日報兼直接人件費個別明細表1015161718192021[[#This Row],[列4]]-作業日報兼直接人件費個別明細表1015161718192021[[#This Row],[列2]]-作業日報兼直接人件費個別明細表1015161718192021[[#This Row],[列5]]),"0:30"),""),"8:00"))</f>
        <v/>
      </c>
      <c r="H15" s="22"/>
    </row>
    <row r="16" spans="1:8" ht="24" customHeight="1" x14ac:dyDescent="0.15">
      <c r="A16" s="60"/>
      <c r="B16" s="60" t="str">
        <f>IF(作業日報兼直接人件費個別明細表1015161718192021[[#This Row],[列1]]="", "", TEXT(作業日報兼直接人件費個別明細表1015161718192021[[#This Row],[列1]],"aaaa"))</f>
        <v/>
      </c>
      <c r="C16" s="9"/>
      <c r="D16" s="10" t="s">
        <v>0</v>
      </c>
      <c r="E16" s="9"/>
      <c r="F16" s="11"/>
      <c r="G16" s="12" t="str">
        <f>IF(作業日報兼直接人件費個別明細表1015161718192021[[#This Row],[列2]]="","",MIN(IF((作業日報兼直接人件費個別明細表1015161718192021[[#This Row],[列4]]-作業日報兼直接人件費個別明細表1015161718192021[[#This Row],[列2]]-作業日報兼直接人件費個別明細表1015161718192021[[#This Row],[列5]])&gt;0,FLOOR((作業日報兼直接人件費個別明細表1015161718192021[[#This Row],[列4]]-作業日報兼直接人件費個別明細表1015161718192021[[#This Row],[列2]]-作業日報兼直接人件費個別明細表1015161718192021[[#This Row],[列5]]),"0:30"),""),"8:00"))</f>
        <v/>
      </c>
      <c r="H16" s="22"/>
    </row>
    <row r="17" spans="1:9" ht="24" customHeight="1" x14ac:dyDescent="0.15">
      <c r="A17" s="60"/>
      <c r="B17" s="60" t="str">
        <f>IF(作業日報兼直接人件費個別明細表1015161718192021[[#This Row],[列1]]="", "", TEXT(作業日報兼直接人件費個別明細表1015161718192021[[#This Row],[列1]],"aaaa"))</f>
        <v/>
      </c>
      <c r="C17" s="9"/>
      <c r="D17" s="10" t="s">
        <v>0</v>
      </c>
      <c r="E17" s="9"/>
      <c r="F17" s="11"/>
      <c r="G17" s="12" t="str">
        <f>IF(作業日報兼直接人件費個別明細表1015161718192021[[#This Row],[列2]]="","",MIN(IF((作業日報兼直接人件費個別明細表1015161718192021[[#This Row],[列4]]-作業日報兼直接人件費個別明細表1015161718192021[[#This Row],[列2]]-作業日報兼直接人件費個別明細表1015161718192021[[#This Row],[列5]])&gt;0,FLOOR((作業日報兼直接人件費個別明細表1015161718192021[[#This Row],[列4]]-作業日報兼直接人件費個別明細表1015161718192021[[#This Row],[列2]]-作業日報兼直接人件費個別明細表1015161718192021[[#This Row],[列5]]),"0:30"),""),"8:00"))</f>
        <v/>
      </c>
      <c r="H17" s="22"/>
    </row>
    <row r="18" spans="1:9" ht="24" customHeight="1" x14ac:dyDescent="0.15">
      <c r="A18" s="60"/>
      <c r="B18" s="60" t="str">
        <f>IF(作業日報兼直接人件費個別明細表1015161718192021[[#This Row],[列1]]="", "", TEXT(作業日報兼直接人件費個別明細表1015161718192021[[#This Row],[列1]],"aaaa"))</f>
        <v/>
      </c>
      <c r="C18" s="9"/>
      <c r="D18" s="10" t="s">
        <v>0</v>
      </c>
      <c r="E18" s="9"/>
      <c r="F18" s="11"/>
      <c r="G18" s="12" t="str">
        <f>IF(作業日報兼直接人件費個別明細表1015161718192021[[#This Row],[列2]]="","",MIN(IF((作業日報兼直接人件費個別明細表1015161718192021[[#This Row],[列4]]-作業日報兼直接人件費個別明細表1015161718192021[[#This Row],[列2]]-作業日報兼直接人件費個別明細表1015161718192021[[#This Row],[列5]])&gt;0,FLOOR((作業日報兼直接人件費個別明細表1015161718192021[[#This Row],[列4]]-作業日報兼直接人件費個別明細表1015161718192021[[#This Row],[列2]]-作業日報兼直接人件費個別明細表1015161718192021[[#This Row],[列5]]),"0:30"),""),"8:00"))</f>
        <v/>
      </c>
      <c r="H18" s="22"/>
    </row>
    <row r="19" spans="1:9" ht="24" customHeight="1" x14ac:dyDescent="0.15">
      <c r="A19" s="60"/>
      <c r="B19" s="60" t="str">
        <f>IF(作業日報兼直接人件費個別明細表1015161718192021[[#This Row],[列1]]="", "", TEXT(作業日報兼直接人件費個別明細表1015161718192021[[#This Row],[列1]],"aaaa"))</f>
        <v/>
      </c>
      <c r="C19" s="9"/>
      <c r="D19" s="10" t="s">
        <v>0</v>
      </c>
      <c r="E19" s="9"/>
      <c r="F19" s="11"/>
      <c r="G19" s="12" t="str">
        <f>IF(作業日報兼直接人件費個別明細表1015161718192021[[#This Row],[列2]]="","",MIN(IF((作業日報兼直接人件費個別明細表1015161718192021[[#This Row],[列4]]-作業日報兼直接人件費個別明細表1015161718192021[[#This Row],[列2]]-作業日報兼直接人件費個別明細表1015161718192021[[#This Row],[列5]])&gt;0,FLOOR((作業日報兼直接人件費個別明細表1015161718192021[[#This Row],[列4]]-作業日報兼直接人件費個別明細表1015161718192021[[#This Row],[列2]]-作業日報兼直接人件費個別明細表1015161718192021[[#This Row],[列5]]),"0:30"),""),"8:00"))</f>
        <v/>
      </c>
      <c r="H19" s="22"/>
    </row>
    <row r="20" spans="1:9" ht="24" customHeight="1" x14ac:dyDescent="0.15">
      <c r="A20" s="60"/>
      <c r="B20" s="60" t="str">
        <f>IF(作業日報兼直接人件費個別明細表1015161718192021[[#This Row],[列1]]="", "", TEXT(作業日報兼直接人件費個別明細表1015161718192021[[#This Row],[列1]],"aaaa"))</f>
        <v/>
      </c>
      <c r="C20" s="9"/>
      <c r="D20" s="10" t="s">
        <v>0</v>
      </c>
      <c r="E20" s="9"/>
      <c r="F20" s="11"/>
      <c r="G20" s="12" t="str">
        <f>IF(作業日報兼直接人件費個別明細表1015161718192021[[#This Row],[列2]]="","",MIN(IF((作業日報兼直接人件費個別明細表1015161718192021[[#This Row],[列4]]-作業日報兼直接人件費個別明細表1015161718192021[[#This Row],[列2]]-作業日報兼直接人件費個別明細表1015161718192021[[#This Row],[列5]])&gt;0,FLOOR((作業日報兼直接人件費個別明細表1015161718192021[[#This Row],[列4]]-作業日報兼直接人件費個別明細表1015161718192021[[#This Row],[列2]]-作業日報兼直接人件費個別明細表1015161718192021[[#This Row],[列5]]),"0:30"),""),"8:00"))</f>
        <v/>
      </c>
      <c r="H20" s="22"/>
    </row>
    <row r="21" spans="1:9" ht="24" customHeight="1" x14ac:dyDescent="0.15">
      <c r="A21" s="60"/>
      <c r="B21" s="60" t="str">
        <f>IF(作業日報兼直接人件費個別明細表1015161718192021[[#This Row],[列1]]="", "", TEXT(作業日報兼直接人件費個別明細表1015161718192021[[#This Row],[列1]],"aaaa"))</f>
        <v/>
      </c>
      <c r="C21" s="9"/>
      <c r="D21" s="10" t="s">
        <v>0</v>
      </c>
      <c r="E21" s="9"/>
      <c r="F21" s="11"/>
      <c r="G21" s="12" t="str">
        <f>IF(作業日報兼直接人件費個別明細表1015161718192021[[#This Row],[列2]]="","",MIN(IF((作業日報兼直接人件費個別明細表1015161718192021[[#This Row],[列4]]-作業日報兼直接人件費個別明細表1015161718192021[[#This Row],[列2]]-作業日報兼直接人件費個別明細表1015161718192021[[#This Row],[列5]])&gt;0,FLOOR((作業日報兼直接人件費個別明細表1015161718192021[[#This Row],[列4]]-作業日報兼直接人件費個別明細表1015161718192021[[#This Row],[列2]]-作業日報兼直接人件費個別明細表1015161718192021[[#This Row],[列5]]),"0:30"),""),"8:00"))</f>
        <v/>
      </c>
      <c r="H21" s="22"/>
    </row>
    <row r="22" spans="1:9" ht="24" customHeight="1" x14ac:dyDescent="0.15">
      <c r="A22" s="60"/>
      <c r="B22" s="60" t="str">
        <f>IF(作業日報兼直接人件費個別明細表1015161718192021[[#This Row],[列1]]="", "", TEXT(作業日報兼直接人件費個別明細表1015161718192021[[#This Row],[列1]],"aaaa"))</f>
        <v/>
      </c>
      <c r="C22" s="9"/>
      <c r="D22" s="10" t="s">
        <v>0</v>
      </c>
      <c r="E22" s="9"/>
      <c r="F22" s="11"/>
      <c r="G22" s="12" t="str">
        <f>IF(作業日報兼直接人件費個別明細表1015161718192021[[#This Row],[列2]]="","",MIN(IF((作業日報兼直接人件費個別明細表1015161718192021[[#This Row],[列4]]-作業日報兼直接人件費個別明細表1015161718192021[[#This Row],[列2]]-作業日報兼直接人件費個別明細表1015161718192021[[#This Row],[列5]])&gt;0,FLOOR((作業日報兼直接人件費個別明細表1015161718192021[[#This Row],[列4]]-作業日報兼直接人件費個別明細表1015161718192021[[#This Row],[列2]]-作業日報兼直接人件費個別明細表1015161718192021[[#This Row],[列5]]),"0:30"),""),"8:00"))</f>
        <v/>
      </c>
      <c r="H22" s="22"/>
    </row>
    <row r="23" spans="1:9" ht="24" customHeight="1" x14ac:dyDescent="0.15">
      <c r="A23" s="60"/>
      <c r="B23" s="60" t="str">
        <f>IF(作業日報兼直接人件費個別明細表1015161718192021[[#This Row],[列1]]="", "", TEXT(作業日報兼直接人件費個別明細表1015161718192021[[#This Row],[列1]],"aaaa"))</f>
        <v/>
      </c>
      <c r="C23" s="9"/>
      <c r="D23" s="10" t="s">
        <v>0</v>
      </c>
      <c r="E23" s="9"/>
      <c r="F23" s="11"/>
      <c r="G23" s="12" t="str">
        <f>IF(作業日報兼直接人件費個別明細表1015161718192021[[#This Row],[列2]]="","",MIN(IF((作業日報兼直接人件費個別明細表1015161718192021[[#This Row],[列4]]-作業日報兼直接人件費個別明細表1015161718192021[[#This Row],[列2]]-作業日報兼直接人件費個別明細表1015161718192021[[#This Row],[列5]])&gt;0,FLOOR((作業日報兼直接人件費個別明細表1015161718192021[[#This Row],[列4]]-作業日報兼直接人件費個別明細表1015161718192021[[#This Row],[列2]]-作業日報兼直接人件費個別明細表1015161718192021[[#This Row],[列5]]),"0:30"),""),"8:00"))</f>
        <v/>
      </c>
      <c r="H23" s="22"/>
    </row>
    <row r="24" spans="1:9" ht="24" customHeight="1" x14ac:dyDescent="0.15">
      <c r="A24" s="60"/>
      <c r="B24" s="60" t="str">
        <f>IF(作業日報兼直接人件費個別明細表1015161718192021[[#This Row],[列1]]="", "", TEXT(作業日報兼直接人件費個別明細表1015161718192021[[#This Row],[列1]],"aaaa"))</f>
        <v/>
      </c>
      <c r="C24" s="9"/>
      <c r="D24" s="10" t="s">
        <v>0</v>
      </c>
      <c r="E24" s="9"/>
      <c r="F24" s="11"/>
      <c r="G24" s="12" t="str">
        <f>IF(作業日報兼直接人件費個別明細表1015161718192021[[#This Row],[列2]]="","",MIN(IF((作業日報兼直接人件費個別明細表1015161718192021[[#This Row],[列4]]-作業日報兼直接人件費個別明細表1015161718192021[[#This Row],[列2]]-作業日報兼直接人件費個別明細表1015161718192021[[#This Row],[列5]])&gt;0,FLOOR((作業日報兼直接人件費個別明細表1015161718192021[[#This Row],[列4]]-作業日報兼直接人件費個別明細表1015161718192021[[#This Row],[列2]]-作業日報兼直接人件費個別明細表1015161718192021[[#This Row],[列5]]),"0:30"),""),"8:00"))</f>
        <v/>
      </c>
      <c r="H24" s="22"/>
    </row>
    <row r="25" spans="1:9" ht="24" customHeight="1" x14ac:dyDescent="0.15">
      <c r="A25" s="60"/>
      <c r="B25" s="60" t="str">
        <f>IF(作業日報兼直接人件費個別明細表1015161718192021[[#This Row],[列1]]="", "", TEXT(作業日報兼直接人件費個別明細表1015161718192021[[#This Row],[列1]],"aaaa"))</f>
        <v/>
      </c>
      <c r="C25" s="9"/>
      <c r="D25" s="10" t="s">
        <v>0</v>
      </c>
      <c r="E25" s="9"/>
      <c r="F25" s="11"/>
      <c r="G25" s="12" t="str">
        <f>IF(作業日報兼直接人件費個別明細表1015161718192021[[#This Row],[列2]]="","",MIN(IF((作業日報兼直接人件費個別明細表1015161718192021[[#This Row],[列4]]-作業日報兼直接人件費個別明細表1015161718192021[[#This Row],[列2]]-作業日報兼直接人件費個別明細表1015161718192021[[#This Row],[列5]])&gt;0,FLOOR((作業日報兼直接人件費個別明細表1015161718192021[[#This Row],[列4]]-作業日報兼直接人件費個別明細表1015161718192021[[#This Row],[列2]]-作業日報兼直接人件費個別明細表1015161718192021[[#This Row],[列5]]),"0:30"),""),"8:00"))</f>
        <v/>
      </c>
      <c r="H25" s="22"/>
    </row>
    <row r="26" spans="1:9" ht="24" customHeight="1" x14ac:dyDescent="0.15">
      <c r="A26" s="60"/>
      <c r="B26" s="60" t="str">
        <f>IF(作業日報兼直接人件費個別明細表1015161718192021[[#This Row],[列1]]="", "", TEXT(作業日報兼直接人件費個別明細表1015161718192021[[#This Row],[列1]],"aaaa"))</f>
        <v/>
      </c>
      <c r="C26" s="9"/>
      <c r="D26" s="10" t="s">
        <v>0</v>
      </c>
      <c r="E26" s="9"/>
      <c r="F26" s="11"/>
      <c r="G26" s="12" t="str">
        <f>IF(作業日報兼直接人件費個別明細表1015161718192021[[#This Row],[列2]]="","",MIN(IF((作業日報兼直接人件費個別明細表1015161718192021[[#This Row],[列4]]-作業日報兼直接人件費個別明細表1015161718192021[[#This Row],[列2]]-作業日報兼直接人件費個別明細表1015161718192021[[#This Row],[列5]])&gt;0,FLOOR((作業日報兼直接人件費個別明細表1015161718192021[[#This Row],[列4]]-作業日報兼直接人件費個別明細表1015161718192021[[#This Row],[列2]]-作業日報兼直接人件費個別明細表1015161718192021[[#This Row],[列5]]),"0:30"),""),"8:00"))</f>
        <v/>
      </c>
      <c r="H26" s="22"/>
    </row>
    <row r="27" spans="1:9" ht="24" customHeight="1" x14ac:dyDescent="0.15">
      <c r="A27" s="60"/>
      <c r="B27" s="60" t="str">
        <f>IF(作業日報兼直接人件費個別明細表1015161718192021[[#This Row],[列1]]="", "", TEXT(作業日報兼直接人件費個別明細表1015161718192021[[#This Row],[列1]],"aaaa"))</f>
        <v/>
      </c>
      <c r="C27" s="9"/>
      <c r="D27" s="10" t="s">
        <v>0</v>
      </c>
      <c r="E27" s="9"/>
      <c r="F27" s="11"/>
      <c r="G27" s="12" t="str">
        <f>IF(作業日報兼直接人件費個別明細表1015161718192021[[#This Row],[列2]]="","",MIN(IF((作業日報兼直接人件費個別明細表1015161718192021[[#This Row],[列4]]-作業日報兼直接人件費個別明細表1015161718192021[[#This Row],[列2]]-作業日報兼直接人件費個別明細表1015161718192021[[#This Row],[列5]])&gt;0,FLOOR((作業日報兼直接人件費個別明細表1015161718192021[[#This Row],[列4]]-作業日報兼直接人件費個別明細表1015161718192021[[#This Row],[列2]]-作業日報兼直接人件費個別明細表1015161718192021[[#This Row],[列5]]),"0:30"),""),"8:00"))</f>
        <v/>
      </c>
      <c r="H27" s="22"/>
    </row>
    <row r="28" spans="1:9" ht="24" customHeight="1" x14ac:dyDescent="0.15">
      <c r="A28" s="60"/>
      <c r="B28" s="60" t="str">
        <f>IF(作業日報兼直接人件費個別明細表1015161718192021[[#This Row],[列1]]="", "", TEXT(作業日報兼直接人件費個別明細表1015161718192021[[#This Row],[列1]],"aaaa"))</f>
        <v/>
      </c>
      <c r="C28" s="9"/>
      <c r="D28" s="10" t="s">
        <v>0</v>
      </c>
      <c r="E28" s="9"/>
      <c r="F28" s="11"/>
      <c r="G28" s="12" t="str">
        <f>IF(作業日報兼直接人件費個別明細表1015161718192021[[#This Row],[列2]]="","",MIN(IF((作業日報兼直接人件費個別明細表1015161718192021[[#This Row],[列4]]-作業日報兼直接人件費個別明細表1015161718192021[[#This Row],[列2]]-作業日報兼直接人件費個別明細表1015161718192021[[#This Row],[列5]])&gt;0,FLOOR((作業日報兼直接人件費個別明細表1015161718192021[[#This Row],[列4]]-作業日報兼直接人件費個別明細表1015161718192021[[#This Row],[列2]]-作業日報兼直接人件費個別明細表1015161718192021[[#This Row],[列5]]),"0:30"),""),"8:00"))</f>
        <v/>
      </c>
      <c r="H28" s="22"/>
    </row>
    <row r="29" spans="1:9" ht="24" customHeight="1" x14ac:dyDescent="0.15">
      <c r="A29" s="60"/>
      <c r="B29" s="60" t="str">
        <f>IF(作業日報兼直接人件費個別明細表1015161718192021[[#This Row],[列1]]="", "", TEXT(作業日報兼直接人件費個別明細表1015161718192021[[#This Row],[列1]],"aaaa"))</f>
        <v/>
      </c>
      <c r="C29" s="9"/>
      <c r="D29" s="10" t="s">
        <v>0</v>
      </c>
      <c r="E29" s="9"/>
      <c r="F29" s="11"/>
      <c r="G29" s="12" t="str">
        <f>IF(作業日報兼直接人件費個別明細表1015161718192021[[#This Row],[列2]]="","",MIN(IF((作業日報兼直接人件費個別明細表1015161718192021[[#This Row],[列4]]-作業日報兼直接人件費個別明細表1015161718192021[[#This Row],[列2]]-作業日報兼直接人件費個別明細表1015161718192021[[#This Row],[列5]])&gt;0,FLOOR((作業日報兼直接人件費個別明細表1015161718192021[[#This Row],[列4]]-作業日報兼直接人件費個別明細表1015161718192021[[#This Row],[列2]]-作業日報兼直接人件費個別明細表1015161718192021[[#This Row],[列5]]),"0:30"),""),"8:00"))</f>
        <v/>
      </c>
      <c r="H29" s="22"/>
    </row>
    <row r="30" spans="1:9" ht="24" customHeight="1" x14ac:dyDescent="0.15">
      <c r="A30" s="60"/>
      <c r="B30" s="60" t="str">
        <f>IF(作業日報兼直接人件費個別明細表1015161718192021[[#This Row],[列1]]="", "", TEXT(作業日報兼直接人件費個別明細表1015161718192021[[#This Row],[列1]],"aaaa"))</f>
        <v/>
      </c>
      <c r="C30" s="9"/>
      <c r="D30" s="10" t="s">
        <v>0</v>
      </c>
      <c r="E30" s="9"/>
      <c r="F30" s="11"/>
      <c r="G30" s="12" t="str">
        <f>IF(作業日報兼直接人件費個別明細表1015161718192021[[#This Row],[列2]]="","",MIN(IF((作業日報兼直接人件費個別明細表1015161718192021[[#This Row],[列4]]-作業日報兼直接人件費個別明細表1015161718192021[[#This Row],[列2]]-作業日報兼直接人件費個別明細表1015161718192021[[#This Row],[列5]])&gt;0,FLOOR((作業日報兼直接人件費個別明細表1015161718192021[[#This Row],[列4]]-作業日報兼直接人件費個別明細表1015161718192021[[#This Row],[列2]]-作業日報兼直接人件費個別明細表1015161718192021[[#This Row],[列5]]),"0:30"),""),"8:00"))</f>
        <v/>
      </c>
      <c r="H30" s="22"/>
    </row>
    <row r="31" spans="1:9" ht="24" customHeight="1" x14ac:dyDescent="0.15">
      <c r="A31" s="14" t="s">
        <v>8</v>
      </c>
      <c r="B31" s="14"/>
      <c r="C31" s="15"/>
      <c r="D31" s="16"/>
      <c r="E31" s="17"/>
      <c r="F31" s="18"/>
      <c r="G31" s="59">
        <f>SUBTOTAL(109,作業日報兼直接人件費個別明細表1015161718192021[列6])</f>
        <v>0</v>
      </c>
      <c r="H31" s="13"/>
      <c r="I31" s="24"/>
    </row>
  </sheetData>
  <sheetProtection formatCells="0" selectLockedCells="1"/>
  <mergeCells count="7">
    <mergeCell ref="C7:E7"/>
    <mergeCell ref="A1:H1"/>
    <mergeCell ref="A2:H2"/>
    <mergeCell ref="A6:H6"/>
    <mergeCell ref="B3:H3"/>
    <mergeCell ref="B4:H4"/>
    <mergeCell ref="B5:H5"/>
  </mergeCells>
  <phoneticPr fontId="2"/>
  <dataValidations count="2">
    <dataValidation imeMode="halfAlpha" allowBlank="1" showInputMessage="1" showErrorMessage="1" sqref="E8:G30 A8:C30" xr:uid="{00000000-0002-0000-1400-000000000000}"/>
    <dataValidation imeMode="hiragana" allowBlank="1" showInputMessage="1" showErrorMessage="1" sqref="H8:H30" xr:uid="{00000000-0002-0000-1400-000001000000}"/>
  </dataValidations>
  <printOptions horizontalCentered="1"/>
  <pageMargins left="0.70866141732283472" right="0.70866141732283472" top="0.74803149606299213" bottom="0.74803149606299213" header="0.31496062992125984" footer="0.31496062992125984"/>
  <pageSetup paperSize="9"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21</vt:i4>
      </vt:variant>
    </vt:vector>
  </HeadingPairs>
  <TitlesOfParts>
    <vt:vector size="42" baseType="lpstr">
      <vt:lpstr>算定表</vt:lpstr>
      <vt:lpstr>【記入例】算定表</vt:lpstr>
      <vt:lpstr>【記入例】はじめにお読みください</vt:lpstr>
      <vt:lpstr>R8年4月</vt:lpstr>
      <vt:lpstr>R8年5月</vt:lpstr>
      <vt:lpstr>R8年6月</vt:lpstr>
      <vt:lpstr>R8年7月</vt:lpstr>
      <vt:lpstr>R8年8月</vt:lpstr>
      <vt:lpstr>R8年9月</vt:lpstr>
      <vt:lpstr>R8年10月</vt:lpstr>
      <vt:lpstr>R8年11月</vt:lpstr>
      <vt:lpstr>R8年12月</vt:lpstr>
      <vt:lpstr>R9年1月</vt:lpstr>
      <vt:lpstr>R9年2月</vt:lpstr>
      <vt:lpstr>R9年3月</vt:lpstr>
      <vt:lpstr>R9年4月</vt:lpstr>
      <vt:lpstr>R9年5月</vt:lpstr>
      <vt:lpstr>R9年6月</vt:lpstr>
      <vt:lpstr>R9年7月</vt:lpstr>
      <vt:lpstr>R9年8月</vt:lpstr>
      <vt:lpstr>R9年9月</vt:lpstr>
      <vt:lpstr>【記入例】はじめにお読みください!Print_Area</vt:lpstr>
      <vt:lpstr>'R8年10月'!Print_Area</vt:lpstr>
      <vt:lpstr>'R8年11月'!Print_Area</vt:lpstr>
      <vt:lpstr>'R8年12月'!Print_Area</vt:lpstr>
      <vt:lpstr>'R8年4月'!Print_Area</vt:lpstr>
      <vt:lpstr>'R8年5月'!Print_Area</vt:lpstr>
      <vt:lpstr>'R8年6月'!Print_Area</vt:lpstr>
      <vt:lpstr>'R8年7月'!Print_Area</vt:lpstr>
      <vt:lpstr>'R8年8月'!Print_Area</vt:lpstr>
      <vt:lpstr>'R8年9月'!Print_Area</vt:lpstr>
      <vt:lpstr>'R9年1月'!Print_Area</vt:lpstr>
      <vt:lpstr>'R9年2月'!Print_Area</vt:lpstr>
      <vt:lpstr>'R9年3月'!Print_Area</vt:lpstr>
      <vt:lpstr>'R9年4月'!Print_Area</vt:lpstr>
      <vt:lpstr>'R9年5月'!Print_Area</vt:lpstr>
      <vt:lpstr>'R9年6月'!Print_Area</vt:lpstr>
      <vt:lpstr>'R9年7月'!Print_Area</vt:lpstr>
      <vt:lpstr>'R9年8月'!Print_Area</vt:lpstr>
      <vt:lpstr>'R9年9月'!Print_Area</vt:lpstr>
      <vt:lpstr>算定表!Print_Area</vt:lpstr>
      <vt:lpstr>算定表!Print_Titles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2012-08-04T05:34:37Z</dcterms:created>
  <dcterms:modified xsi:type="dcterms:W3CDTF">2026-04-24T03:03:40Z</dcterms:modified>
</cp:coreProperties>
</file>