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tables/table2.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3.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tables/table4.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5.xml" ContentType="application/vnd.openxmlformats-officedocument.spreadsheetml.table+xml"/>
  <Override PartName="/xl/comments5.xml" ContentType="application/vnd.openxmlformats-officedocument.spreadsheetml.comments+xml"/>
  <Override PartName="/xl/drawings/drawing7.xml" ContentType="application/vnd.openxmlformats-officedocument.drawing+xml"/>
  <Override PartName="/xl/tables/table6.xml" ContentType="application/vnd.openxmlformats-officedocument.spreadsheetml.table+xml"/>
  <Override PartName="/xl/comments6.xml" ContentType="application/vnd.openxmlformats-officedocument.spreadsheetml.comments+xml"/>
  <Override PartName="/xl/drawings/drawing8.xml" ContentType="application/vnd.openxmlformats-officedocument.drawing+xml"/>
  <Override PartName="/xl/tables/table7.xml" ContentType="application/vnd.openxmlformats-officedocument.spreadsheetml.table+xml"/>
  <Override PartName="/xl/comments7.xml" ContentType="application/vnd.openxmlformats-officedocument.spreadsheetml.comments+xml"/>
  <Override PartName="/xl/drawings/drawing9.xml" ContentType="application/vnd.openxmlformats-officedocument.drawing+xml"/>
  <Override PartName="/xl/tables/table8.xml" ContentType="application/vnd.openxmlformats-officedocument.spreadsheetml.table+xml"/>
  <Override PartName="/xl/comments8.xml" ContentType="application/vnd.openxmlformats-officedocument.spreadsheetml.comments+xml"/>
  <Override PartName="/xl/drawings/drawing10.xml" ContentType="application/vnd.openxmlformats-officedocument.drawing+xml"/>
  <Override PartName="/xl/tables/table9.xml" ContentType="application/vnd.openxmlformats-officedocument.spreadsheetml.table+xml"/>
  <Override PartName="/xl/comments9.xml" ContentType="application/vnd.openxmlformats-officedocument.spreadsheetml.comments+xml"/>
  <Override PartName="/xl/drawings/drawing11.xml" ContentType="application/vnd.openxmlformats-officedocument.drawing+xml"/>
  <Override PartName="/xl/tables/table10.xml" ContentType="application/vnd.openxmlformats-officedocument.spreadsheetml.table+xml"/>
  <Override PartName="/xl/comments10.xml" ContentType="application/vnd.openxmlformats-officedocument.spreadsheetml.comments+xml"/>
  <Override PartName="/xl/drawings/drawing12.xml" ContentType="application/vnd.openxmlformats-officedocument.drawing+xml"/>
  <Override PartName="/xl/tables/table11.xml" ContentType="application/vnd.openxmlformats-officedocument.spreadsheetml.table+xml"/>
  <Override PartName="/xl/comments11.xml" ContentType="application/vnd.openxmlformats-officedocument.spreadsheetml.comments+xml"/>
  <Override PartName="/xl/drawings/drawing13.xml" ContentType="application/vnd.openxmlformats-officedocument.drawing+xml"/>
  <Override PartName="/xl/tables/table12.xml" ContentType="application/vnd.openxmlformats-officedocument.spreadsheetml.table+xml"/>
  <Override PartName="/xl/comments12.xml" ContentType="application/vnd.openxmlformats-officedocument.spreadsheetml.comments+xml"/>
  <Override PartName="/xl/drawings/drawing14.xml" ContentType="application/vnd.openxmlformats-officedocument.drawing+xml"/>
  <Override PartName="/xl/tables/table13.xml" ContentType="application/vnd.openxmlformats-officedocument.spreadsheetml.table+xml"/>
  <Override PartName="/xl/comments13.xml" ContentType="application/vnd.openxmlformats-officedocument.spreadsheetml.comments+xml"/>
  <Override PartName="/xl/drawings/drawing15.xml" ContentType="application/vnd.openxmlformats-officedocument.drawing+xml"/>
  <Override PartName="/xl/tables/table14.xml" ContentType="application/vnd.openxmlformats-officedocument.spreadsheetml.table+xml"/>
  <Override PartName="/xl/comments14.xml" ContentType="application/vnd.openxmlformats-officedocument.spreadsheetml.comments+xml"/>
  <Override PartName="/xl/drawings/drawing16.xml" ContentType="application/vnd.openxmlformats-officedocument.drawing+xml"/>
  <Override PartName="/xl/tables/table15.xml" ContentType="application/vnd.openxmlformats-officedocument.spreadsheetml.table+xml"/>
  <Override PartName="/xl/comments15.xml" ContentType="application/vnd.openxmlformats-officedocument.spreadsheetml.comments+xml"/>
  <Override PartName="/xl/drawings/drawing17.xml" ContentType="application/vnd.openxmlformats-officedocument.drawing+xml"/>
  <Override PartName="/xl/tables/table16.xml" ContentType="application/vnd.openxmlformats-officedocument.spreadsheetml.table+xml"/>
  <Override PartName="/xl/comments16.xml" ContentType="application/vnd.openxmlformats-officedocument.spreadsheetml.comments+xml"/>
  <Override PartName="/xl/drawings/drawing18.xml" ContentType="application/vnd.openxmlformats-officedocument.drawing+xml"/>
  <Override PartName="/xl/tables/table17.xml" ContentType="application/vnd.openxmlformats-officedocument.spreadsheetml.table+xml"/>
  <Override PartName="/xl/comments17.xml" ContentType="application/vnd.openxmlformats-officedocument.spreadsheetml.comments+xml"/>
  <Override PartName="/xl/drawings/drawing19.xml" ContentType="application/vnd.openxmlformats-officedocument.drawing+xml"/>
  <Override PartName="/xl/tables/table18.xml" ContentType="application/vnd.openxmlformats-officedocument.spreadsheetml.table+xml"/>
  <Override PartName="/xl/comments18.xml" ContentType="application/vnd.openxmlformats-officedocument.spreadsheetml.comments+xml"/>
  <Override PartName="/xl/drawings/drawing20.xml" ContentType="application/vnd.openxmlformats-officedocument.drawing+xml"/>
  <Override PartName="/xl/tables/table19.xml" ContentType="application/vnd.openxmlformats-officedocument.spreadsheetml.table+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999D461B-D4FB-4807-8A83-9A84FC2DE06C}" xr6:coauthVersionLast="47" xr6:coauthVersionMax="47" xr10:uidLastSave="{00000000-0000-0000-0000-000000000000}"/>
  <bookViews>
    <workbookView xWindow="-120" yWindow="-120" windowWidth="29040" windowHeight="15720" tabRatio="939" xr2:uid="{00000000-000D-0000-FFFF-FFFF00000000}"/>
  </bookViews>
  <sheets>
    <sheet name="【記入例】はじめにお読みください" sheetId="97" r:id="rId1"/>
    <sheet name="集計" sheetId="98" r:id="rId2"/>
    <sheet name="R8年4月" sheetId="99" r:id="rId3"/>
    <sheet name="R8年5月" sheetId="78" r:id="rId4"/>
    <sheet name="R8年6月" sheetId="79" r:id="rId5"/>
    <sheet name="R8年7月" sheetId="80" r:id="rId6"/>
    <sheet name="R8年8月" sheetId="101" r:id="rId7"/>
    <sheet name="R8年9月" sheetId="82" r:id="rId8"/>
    <sheet name="R8年10月" sheetId="102" r:id="rId9"/>
    <sheet name="R8年11月" sheetId="103" r:id="rId10"/>
    <sheet name="R8年12月" sheetId="104" r:id="rId11"/>
    <sheet name="R9年1月" sheetId="105" r:id="rId12"/>
    <sheet name="R9年2月" sheetId="106" r:id="rId13"/>
    <sheet name="R9年3月" sheetId="107" r:id="rId14"/>
    <sheet name="R9年4月" sheetId="108" r:id="rId15"/>
    <sheet name="R9年5月" sheetId="109" r:id="rId16"/>
    <sheet name="R9年6月" sheetId="110" r:id="rId17"/>
    <sheet name="R9年7月" sheetId="111" r:id="rId18"/>
    <sheet name="R9年8月" sheetId="112" r:id="rId19"/>
    <sheet name="R9年9月" sheetId="113" r:id="rId20"/>
  </sheets>
  <definedNames>
    <definedName name="_xlnm.Print_Area" localSheetId="0">【記入例】はじめにお読みください!$A$1:$J$31</definedName>
    <definedName name="_xlnm.Print_Area" localSheetId="8">'R8年10月'!$A$1:$J$31</definedName>
    <definedName name="_xlnm.Print_Area" localSheetId="9">'R8年11月'!$A$1:$J$31</definedName>
    <definedName name="_xlnm.Print_Area" localSheetId="10">'R8年12月'!$A$1:$J$31</definedName>
    <definedName name="_xlnm.Print_Area" localSheetId="2">'R8年4月'!$A$1:$J$31</definedName>
    <definedName name="_xlnm.Print_Area" localSheetId="3">'R8年5月'!$A$1:$J$31</definedName>
    <definedName name="_xlnm.Print_Area" localSheetId="4">'R8年6月'!$A$1:$J$31</definedName>
    <definedName name="_xlnm.Print_Area" localSheetId="5">'R8年7月'!$A$1:$J$31</definedName>
    <definedName name="_xlnm.Print_Area" localSheetId="6">'R8年8月'!$A$1:$J$31</definedName>
    <definedName name="_xlnm.Print_Area" localSheetId="7">'R8年9月'!$A$1:$J$31</definedName>
    <definedName name="_xlnm.Print_Area" localSheetId="11">'R9年1月'!$A$1:$J$31</definedName>
    <definedName name="_xlnm.Print_Area" localSheetId="12">'R9年2月'!$A$1:$J$31</definedName>
    <definedName name="_xlnm.Print_Area" localSheetId="13">'R9年3月'!$A$1:$J$31</definedName>
    <definedName name="_xlnm.Print_Area" localSheetId="14">'R9年4月'!$A$1:$J$31</definedName>
    <definedName name="_xlnm.Print_Area" localSheetId="15">'R9年5月'!$A$1:$J$31</definedName>
    <definedName name="_xlnm.Print_Area" localSheetId="16">'R9年6月'!$A$1:$J$31</definedName>
    <definedName name="_xlnm.Print_Area" localSheetId="17">'R9年7月'!$A$1:$J$31</definedName>
    <definedName name="_xlnm.Print_Area" localSheetId="18">'R9年8月'!$A$1:$J$31</definedName>
    <definedName name="_xlnm.Print_Area" localSheetId="19">'R9年9月'!$A$1:$J$31</definedName>
    <definedName name="時給単価">集計!$A$11:$B$11</definedName>
    <definedName name="日額給与" localSheetId="8">'R7年4月':'R8年10月'!$I$31</definedName>
    <definedName name="日額給与" localSheetId="9">'R7年4月':'R8年11月'!$I$31</definedName>
    <definedName name="日額給与" localSheetId="10">'R7年4月':'R8年12月'!$I$31</definedName>
    <definedName name="日額給与" localSheetId="2">'R7年4月':'R8年9月'!$I$31</definedName>
    <definedName name="日額給与" localSheetId="6">'R7年4月':'R8年9月'!$I$31</definedName>
    <definedName name="日額給与" localSheetId="11">'R7年4月':'R9年1月'!$I$31</definedName>
    <definedName name="日額給与" localSheetId="12">'R7年4月':'R9年2月'!$I$31</definedName>
    <definedName name="日額給与" localSheetId="13">'R7年4月':'R9年3月'!$I$31</definedName>
    <definedName name="日額給与" localSheetId="14">'R7年4月':'R9年4月'!$I$31</definedName>
    <definedName name="日額給与" localSheetId="15">'R7年4月':'R9年5月'!$I$31</definedName>
    <definedName name="日額給与" localSheetId="16">'R7年4月':'R9年6月'!$I$31</definedName>
    <definedName name="日額給与" localSheetId="17">'R7年4月':'R9年7月'!$I$31</definedName>
    <definedName name="日額給与" localSheetId="18">'R7年4月':'R9年8月'!$I$31</definedName>
    <definedName name="日額給与" localSheetId="19">'R7年4月':'R9年9月'!$I$31</definedName>
    <definedName name="日額給与">'R7年4月':'R8年9月'!$I$31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8" i="99" l="1"/>
  <c r="B5" i="113"/>
  <c r="B4" i="113"/>
  <c r="B5" i="112"/>
  <c r="B4" i="112"/>
  <c r="B5" i="111"/>
  <c r="B4" i="111"/>
  <c r="B5" i="110"/>
  <c r="B4" i="110"/>
  <c r="B5" i="109"/>
  <c r="B4" i="109"/>
  <c r="B5" i="108"/>
  <c r="B4" i="108"/>
  <c r="B5" i="107"/>
  <c r="B4" i="107"/>
  <c r="B5" i="106"/>
  <c r="B4" i="106"/>
  <c r="B5" i="105"/>
  <c r="B4" i="105"/>
  <c r="B5" i="104"/>
  <c r="B4" i="104"/>
  <c r="B5" i="103"/>
  <c r="B4" i="103"/>
  <c r="B5" i="102"/>
  <c r="B4" i="102"/>
  <c r="B5" i="82"/>
  <c r="B4" i="82"/>
  <c r="B5" i="80"/>
  <c r="B4" i="80"/>
  <c r="B5" i="101"/>
  <c r="B4" i="101"/>
  <c r="B5" i="79"/>
  <c r="B4" i="79"/>
  <c r="G8" i="99"/>
  <c r="G9" i="99"/>
  <c r="G10" i="99"/>
  <c r="G11" i="99"/>
  <c r="G12" i="99"/>
  <c r="G13" i="99"/>
  <c r="G14" i="99"/>
  <c r="G15" i="99"/>
  <c r="G16" i="99"/>
  <c r="G17" i="99"/>
  <c r="G18" i="99"/>
  <c r="G19" i="99"/>
  <c r="G20" i="99"/>
  <c r="G21" i="99"/>
  <c r="G22" i="99"/>
  <c r="G23" i="99"/>
  <c r="G24" i="99"/>
  <c r="G25" i="99"/>
  <c r="G26" i="99"/>
  <c r="G27" i="99"/>
  <c r="G28" i="99"/>
  <c r="G29" i="99"/>
  <c r="G30" i="99"/>
  <c r="B5" i="99"/>
  <c r="B4" i="99"/>
  <c r="G31" i="99" l="1"/>
  <c r="B5" i="78"/>
  <c r="B4" i="78"/>
  <c r="B8" i="113"/>
  <c r="B9" i="113"/>
  <c r="B10" i="113"/>
  <c r="B11" i="113"/>
  <c r="B12" i="113"/>
  <c r="B13" i="113"/>
  <c r="B14" i="113"/>
  <c r="B15" i="113"/>
  <c r="B16" i="113"/>
  <c r="B17" i="113"/>
  <c r="B18" i="113"/>
  <c r="B19" i="113"/>
  <c r="B20" i="113"/>
  <c r="B21" i="113"/>
  <c r="B22" i="113"/>
  <c r="B23" i="113"/>
  <c r="B24" i="113"/>
  <c r="B25" i="113"/>
  <c r="B26" i="113"/>
  <c r="B27" i="113"/>
  <c r="B28" i="113"/>
  <c r="B29" i="113"/>
  <c r="B30" i="113"/>
  <c r="B8" i="112"/>
  <c r="B9" i="112"/>
  <c r="B10" i="112"/>
  <c r="B11" i="112"/>
  <c r="B12" i="112"/>
  <c r="B13" i="112"/>
  <c r="B14" i="112"/>
  <c r="B15" i="112"/>
  <c r="B16" i="112"/>
  <c r="B17" i="112"/>
  <c r="B18" i="112"/>
  <c r="B19" i="112"/>
  <c r="B20" i="112"/>
  <c r="B21" i="112"/>
  <c r="B22" i="112"/>
  <c r="B23" i="112"/>
  <c r="B24" i="112"/>
  <c r="B25" i="112"/>
  <c r="B26" i="112"/>
  <c r="B27" i="112"/>
  <c r="B28" i="112"/>
  <c r="B29" i="112"/>
  <c r="B30" i="112"/>
  <c r="B8" i="111"/>
  <c r="B9" i="111"/>
  <c r="B10" i="111"/>
  <c r="B11" i="111"/>
  <c r="B12" i="111"/>
  <c r="B13" i="111"/>
  <c r="B14" i="111"/>
  <c r="B15" i="111"/>
  <c r="B16" i="111"/>
  <c r="B17" i="111"/>
  <c r="B18" i="111"/>
  <c r="B19" i="111"/>
  <c r="B20" i="111"/>
  <c r="B21" i="111"/>
  <c r="B22" i="111"/>
  <c r="B23" i="111"/>
  <c r="B24" i="111"/>
  <c r="B25" i="111"/>
  <c r="B26" i="111"/>
  <c r="B27" i="111"/>
  <c r="B28" i="111"/>
  <c r="B29" i="111"/>
  <c r="B30" i="111"/>
  <c r="B8" i="110"/>
  <c r="B9" i="110"/>
  <c r="B10" i="110"/>
  <c r="B11" i="110"/>
  <c r="B12" i="110"/>
  <c r="B13" i="110"/>
  <c r="B14" i="110"/>
  <c r="B15" i="110"/>
  <c r="B16" i="110"/>
  <c r="B17" i="110"/>
  <c r="B18" i="110"/>
  <c r="B19" i="110"/>
  <c r="B20" i="110"/>
  <c r="B21" i="110"/>
  <c r="B22" i="110"/>
  <c r="B23" i="110"/>
  <c r="B24" i="110"/>
  <c r="B25" i="110"/>
  <c r="B26" i="110"/>
  <c r="B27" i="110"/>
  <c r="B28" i="110"/>
  <c r="B29" i="110"/>
  <c r="B30" i="110"/>
  <c r="B8" i="109"/>
  <c r="B9" i="109"/>
  <c r="B10" i="109"/>
  <c r="B11" i="109"/>
  <c r="B12" i="109"/>
  <c r="B13" i="109"/>
  <c r="B14" i="109"/>
  <c r="B15" i="109"/>
  <c r="B16" i="109"/>
  <c r="B17" i="109"/>
  <c r="B18" i="109"/>
  <c r="B19" i="109"/>
  <c r="B20" i="109"/>
  <c r="B21" i="109"/>
  <c r="B22" i="109"/>
  <c r="B23" i="109"/>
  <c r="B24" i="109"/>
  <c r="B25" i="109"/>
  <c r="B26" i="109"/>
  <c r="B27" i="109"/>
  <c r="B28" i="109"/>
  <c r="B29" i="109"/>
  <c r="B30" i="109"/>
  <c r="B8" i="108"/>
  <c r="B9" i="108"/>
  <c r="B10" i="108"/>
  <c r="B11" i="108"/>
  <c r="B12" i="108"/>
  <c r="B13" i="108"/>
  <c r="B14" i="108"/>
  <c r="B15" i="108"/>
  <c r="B16" i="108"/>
  <c r="B17" i="108"/>
  <c r="B18" i="108"/>
  <c r="B19" i="108"/>
  <c r="B20" i="108"/>
  <c r="B21" i="108"/>
  <c r="B22" i="108"/>
  <c r="B23" i="108"/>
  <c r="B24" i="108"/>
  <c r="B25" i="108"/>
  <c r="B26" i="108"/>
  <c r="B27" i="108"/>
  <c r="B28" i="108"/>
  <c r="B29" i="108"/>
  <c r="B30" i="108"/>
  <c r="B8" i="107"/>
  <c r="B9" i="107"/>
  <c r="B10" i="107"/>
  <c r="B11" i="107"/>
  <c r="B12" i="107"/>
  <c r="B13" i="107"/>
  <c r="B14" i="107"/>
  <c r="B15" i="107"/>
  <c r="B16" i="107"/>
  <c r="B17" i="107"/>
  <c r="B18" i="107"/>
  <c r="B19" i="107"/>
  <c r="B20" i="107"/>
  <c r="B21" i="107"/>
  <c r="B22" i="107"/>
  <c r="B23" i="107"/>
  <c r="B24" i="107"/>
  <c r="B25" i="107"/>
  <c r="B26" i="107"/>
  <c r="B27" i="107"/>
  <c r="B28" i="107"/>
  <c r="B29" i="107"/>
  <c r="B30" i="107"/>
  <c r="B8" i="106"/>
  <c r="B9" i="106"/>
  <c r="B10" i="106"/>
  <c r="B11" i="106"/>
  <c r="B12" i="106"/>
  <c r="B13" i="106"/>
  <c r="B14" i="106"/>
  <c r="B15" i="106"/>
  <c r="B16" i="106"/>
  <c r="B17" i="106"/>
  <c r="B18" i="106"/>
  <c r="B19" i="106"/>
  <c r="B20" i="106"/>
  <c r="B21" i="106"/>
  <c r="B22" i="106"/>
  <c r="B23" i="106"/>
  <c r="B24" i="106"/>
  <c r="B25" i="106"/>
  <c r="B26" i="106"/>
  <c r="B27" i="106"/>
  <c r="B28" i="106"/>
  <c r="B29" i="106"/>
  <c r="B30" i="106"/>
  <c r="B8" i="105"/>
  <c r="B9" i="105"/>
  <c r="B10" i="105"/>
  <c r="B11" i="105"/>
  <c r="B12" i="105"/>
  <c r="B13" i="105"/>
  <c r="B14" i="105"/>
  <c r="B15" i="105"/>
  <c r="B16" i="105"/>
  <c r="B17" i="105"/>
  <c r="B18" i="105"/>
  <c r="B19" i="105"/>
  <c r="B20" i="105"/>
  <c r="B21" i="105"/>
  <c r="B22" i="105"/>
  <c r="B23" i="105"/>
  <c r="B24" i="105"/>
  <c r="B25" i="105"/>
  <c r="B26" i="105"/>
  <c r="B27" i="105"/>
  <c r="B28" i="105"/>
  <c r="B29" i="105"/>
  <c r="B30" i="105"/>
  <c r="B8" i="104"/>
  <c r="B9" i="104"/>
  <c r="B10" i="104"/>
  <c r="B11" i="104"/>
  <c r="B12" i="104"/>
  <c r="B13" i="104"/>
  <c r="B14" i="104"/>
  <c r="B15" i="104"/>
  <c r="B16" i="104"/>
  <c r="B17" i="104"/>
  <c r="B18" i="104"/>
  <c r="B19" i="104"/>
  <c r="B20" i="104"/>
  <c r="B21" i="104"/>
  <c r="B22" i="104"/>
  <c r="B23" i="104"/>
  <c r="B24" i="104"/>
  <c r="B25" i="104"/>
  <c r="B26" i="104"/>
  <c r="B27" i="104"/>
  <c r="B28" i="104"/>
  <c r="B29" i="104"/>
  <c r="B30" i="104"/>
  <c r="B8" i="103"/>
  <c r="B9" i="103"/>
  <c r="B10" i="103"/>
  <c r="B11" i="103"/>
  <c r="B12" i="103"/>
  <c r="B13" i="103"/>
  <c r="B14" i="103"/>
  <c r="B15" i="103"/>
  <c r="B16" i="103"/>
  <c r="B17" i="103"/>
  <c r="B18" i="103"/>
  <c r="B19" i="103"/>
  <c r="B20" i="103"/>
  <c r="B21" i="103"/>
  <c r="B22" i="103"/>
  <c r="B23" i="103"/>
  <c r="B24" i="103"/>
  <c r="B25" i="103"/>
  <c r="B26" i="103"/>
  <c r="B27" i="103"/>
  <c r="B28" i="103"/>
  <c r="B29" i="103"/>
  <c r="B30" i="103"/>
  <c r="B8" i="102"/>
  <c r="B9" i="102"/>
  <c r="B10" i="102"/>
  <c r="B11" i="102"/>
  <c r="B12" i="102"/>
  <c r="B13" i="102"/>
  <c r="B14" i="102"/>
  <c r="B15" i="102"/>
  <c r="B16" i="102"/>
  <c r="B17" i="102"/>
  <c r="B18" i="102"/>
  <c r="B19" i="102"/>
  <c r="B20" i="102"/>
  <c r="B21" i="102"/>
  <c r="B22" i="102"/>
  <c r="B23" i="102"/>
  <c r="B24" i="102"/>
  <c r="B25" i="102"/>
  <c r="B26" i="102"/>
  <c r="B27" i="102"/>
  <c r="B28" i="102"/>
  <c r="B29" i="102"/>
  <c r="B30" i="102"/>
  <c r="B30" i="82"/>
  <c r="B29" i="82"/>
  <c r="B28" i="82"/>
  <c r="B27" i="82"/>
  <c r="B26" i="82"/>
  <c r="B25" i="82"/>
  <c r="B24" i="82"/>
  <c r="B23" i="82"/>
  <c r="B22" i="82"/>
  <c r="B21" i="82"/>
  <c r="B20" i="82"/>
  <c r="B19" i="82"/>
  <c r="B18" i="82"/>
  <c r="B17" i="82"/>
  <c r="B16" i="82"/>
  <c r="B15" i="82"/>
  <c r="B14" i="82"/>
  <c r="B13" i="82"/>
  <c r="B12" i="82"/>
  <c r="B11" i="82"/>
  <c r="B10" i="82"/>
  <c r="B9" i="82"/>
  <c r="B8" i="82"/>
  <c r="C31" i="113"/>
  <c r="I30" i="113"/>
  <c r="G30" i="113"/>
  <c r="G29" i="113"/>
  <c r="I29" i="113" s="1"/>
  <c r="G28" i="113"/>
  <c r="I28" i="113" s="1"/>
  <c r="I27" i="113"/>
  <c r="G27" i="113"/>
  <c r="I26" i="113"/>
  <c r="G26" i="113"/>
  <c r="G25" i="113"/>
  <c r="I25" i="113" s="1"/>
  <c r="G24" i="113"/>
  <c r="I24" i="113" s="1"/>
  <c r="I23" i="113"/>
  <c r="G23" i="113"/>
  <c r="I22" i="113"/>
  <c r="G22" i="113"/>
  <c r="G21" i="113"/>
  <c r="I21" i="113" s="1"/>
  <c r="G20" i="113"/>
  <c r="I20" i="113" s="1"/>
  <c r="I19" i="113"/>
  <c r="G19" i="113"/>
  <c r="I18" i="113"/>
  <c r="G18" i="113"/>
  <c r="G17" i="113"/>
  <c r="I17" i="113" s="1"/>
  <c r="G16" i="113"/>
  <c r="I16" i="113" s="1"/>
  <c r="I15" i="113"/>
  <c r="G15" i="113"/>
  <c r="I14" i="113"/>
  <c r="G14" i="113"/>
  <c r="G13" i="113"/>
  <c r="I13" i="113" s="1"/>
  <c r="G12" i="113"/>
  <c r="I12" i="113" s="1"/>
  <c r="I11" i="113"/>
  <c r="G11" i="113"/>
  <c r="I10" i="113"/>
  <c r="G10" i="113"/>
  <c r="G9" i="113"/>
  <c r="I9" i="113" s="1"/>
  <c r="G8" i="113"/>
  <c r="G31" i="113" s="1"/>
  <c r="B3" i="113"/>
  <c r="C31" i="112"/>
  <c r="G30" i="112"/>
  <c r="I30" i="112" s="1"/>
  <c r="G29" i="112"/>
  <c r="I29" i="112" s="1"/>
  <c r="G28" i="112"/>
  <c r="I28" i="112" s="1"/>
  <c r="G27" i="112"/>
  <c r="I27" i="112" s="1"/>
  <c r="G26" i="112"/>
  <c r="I26" i="112" s="1"/>
  <c r="G25" i="112"/>
  <c r="I25" i="112" s="1"/>
  <c r="G24" i="112"/>
  <c r="I24" i="112" s="1"/>
  <c r="G23" i="112"/>
  <c r="I23" i="112" s="1"/>
  <c r="G22" i="112"/>
  <c r="I22" i="112" s="1"/>
  <c r="G21" i="112"/>
  <c r="I21" i="112" s="1"/>
  <c r="G20" i="112"/>
  <c r="I20" i="112" s="1"/>
  <c r="G19" i="112"/>
  <c r="I19" i="112" s="1"/>
  <c r="G18" i="112"/>
  <c r="I18" i="112" s="1"/>
  <c r="G17" i="112"/>
  <c r="I17" i="112" s="1"/>
  <c r="G16" i="112"/>
  <c r="I16" i="112" s="1"/>
  <c r="G15" i="112"/>
  <c r="I15" i="112" s="1"/>
  <c r="G14" i="112"/>
  <c r="I14" i="112" s="1"/>
  <c r="G13" i="112"/>
  <c r="I13" i="112" s="1"/>
  <c r="G12" i="112"/>
  <c r="I12" i="112" s="1"/>
  <c r="G11" i="112"/>
  <c r="I11" i="112" s="1"/>
  <c r="G10" i="112"/>
  <c r="I10" i="112" s="1"/>
  <c r="G9" i="112"/>
  <c r="I9" i="112" s="1"/>
  <c r="G8" i="112"/>
  <c r="G31" i="112" s="1"/>
  <c r="B3" i="112"/>
  <c r="C31" i="111"/>
  <c r="I30" i="111"/>
  <c r="G30" i="111"/>
  <c r="G29" i="111"/>
  <c r="I29" i="111" s="1"/>
  <c r="G28" i="111"/>
  <c r="I28" i="111" s="1"/>
  <c r="G27" i="111"/>
  <c r="I27" i="111" s="1"/>
  <c r="I26" i="111"/>
  <c r="G26" i="111"/>
  <c r="G25" i="111"/>
  <c r="I25" i="111" s="1"/>
  <c r="G24" i="111"/>
  <c r="I24" i="111" s="1"/>
  <c r="G23" i="111"/>
  <c r="I23" i="111" s="1"/>
  <c r="I22" i="111"/>
  <c r="G22" i="111"/>
  <c r="G21" i="111"/>
  <c r="I21" i="111" s="1"/>
  <c r="G20" i="111"/>
  <c r="I20" i="111" s="1"/>
  <c r="G19" i="111"/>
  <c r="I19" i="111" s="1"/>
  <c r="I18" i="111"/>
  <c r="G18" i="111"/>
  <c r="G17" i="111"/>
  <c r="I17" i="111" s="1"/>
  <c r="G16" i="111"/>
  <c r="I16" i="111" s="1"/>
  <c r="G15" i="111"/>
  <c r="I15" i="111" s="1"/>
  <c r="I14" i="111"/>
  <c r="G14" i="111"/>
  <c r="G13" i="111"/>
  <c r="I13" i="111" s="1"/>
  <c r="G12" i="111"/>
  <c r="I12" i="111" s="1"/>
  <c r="G11" i="111"/>
  <c r="I11" i="111" s="1"/>
  <c r="I10" i="111"/>
  <c r="G10" i="111"/>
  <c r="G9" i="111"/>
  <c r="I9" i="111" s="1"/>
  <c r="G8" i="111"/>
  <c r="I8" i="111" s="1"/>
  <c r="B3" i="111"/>
  <c r="C31" i="110"/>
  <c r="I30" i="110"/>
  <c r="G30" i="110"/>
  <c r="I29" i="110"/>
  <c r="G29" i="110"/>
  <c r="G28" i="110"/>
  <c r="I28" i="110" s="1"/>
  <c r="G27" i="110"/>
  <c r="I27" i="110" s="1"/>
  <c r="I26" i="110"/>
  <c r="G26" i="110"/>
  <c r="I25" i="110"/>
  <c r="G25" i="110"/>
  <c r="G24" i="110"/>
  <c r="I24" i="110" s="1"/>
  <c r="G23" i="110"/>
  <c r="I23" i="110" s="1"/>
  <c r="I22" i="110"/>
  <c r="G22" i="110"/>
  <c r="I21" i="110"/>
  <c r="G21" i="110"/>
  <c r="G20" i="110"/>
  <c r="I20" i="110" s="1"/>
  <c r="G19" i="110"/>
  <c r="I19" i="110" s="1"/>
  <c r="I18" i="110"/>
  <c r="G18" i="110"/>
  <c r="I17" i="110"/>
  <c r="G17" i="110"/>
  <c r="G16" i="110"/>
  <c r="I16" i="110" s="1"/>
  <c r="G15" i="110"/>
  <c r="I15" i="110" s="1"/>
  <c r="I14" i="110"/>
  <c r="G14" i="110"/>
  <c r="I13" i="110"/>
  <c r="G13" i="110"/>
  <c r="G12" i="110"/>
  <c r="I12" i="110" s="1"/>
  <c r="G11" i="110"/>
  <c r="I11" i="110" s="1"/>
  <c r="I10" i="110"/>
  <c r="G10" i="110"/>
  <c r="I9" i="110"/>
  <c r="G9" i="110"/>
  <c r="G8" i="110"/>
  <c r="G31" i="110" s="1"/>
  <c r="B3" i="110"/>
  <c r="C31" i="109"/>
  <c r="G30" i="109"/>
  <c r="I30" i="109" s="1"/>
  <c r="G29" i="109"/>
  <c r="I29" i="109" s="1"/>
  <c r="G28" i="109"/>
  <c r="I28" i="109" s="1"/>
  <c r="G27" i="109"/>
  <c r="I27" i="109" s="1"/>
  <c r="G26" i="109"/>
  <c r="I26" i="109" s="1"/>
  <c r="G25" i="109"/>
  <c r="I25" i="109" s="1"/>
  <c r="G24" i="109"/>
  <c r="I24" i="109" s="1"/>
  <c r="G23" i="109"/>
  <c r="I23" i="109" s="1"/>
  <c r="G22" i="109"/>
  <c r="I22" i="109" s="1"/>
  <c r="G21" i="109"/>
  <c r="I21" i="109" s="1"/>
  <c r="G20" i="109"/>
  <c r="I20" i="109" s="1"/>
  <c r="G19" i="109"/>
  <c r="I19" i="109" s="1"/>
  <c r="G18" i="109"/>
  <c r="I18" i="109" s="1"/>
  <c r="G17" i="109"/>
  <c r="I17" i="109" s="1"/>
  <c r="G16" i="109"/>
  <c r="I16" i="109" s="1"/>
  <c r="G15" i="109"/>
  <c r="I15" i="109" s="1"/>
  <c r="G14" i="109"/>
  <c r="I14" i="109" s="1"/>
  <c r="G13" i="109"/>
  <c r="I13" i="109" s="1"/>
  <c r="G12" i="109"/>
  <c r="I12" i="109" s="1"/>
  <c r="G11" i="109"/>
  <c r="I11" i="109" s="1"/>
  <c r="G10" i="109"/>
  <c r="I10" i="109" s="1"/>
  <c r="G9" i="109"/>
  <c r="I9" i="109" s="1"/>
  <c r="G8" i="109"/>
  <c r="I8" i="109" s="1"/>
  <c r="B3" i="109"/>
  <c r="C31" i="108"/>
  <c r="I30" i="108"/>
  <c r="G30" i="108"/>
  <c r="G29" i="108"/>
  <c r="I29" i="108" s="1"/>
  <c r="G28" i="108"/>
  <c r="I28" i="108" s="1"/>
  <c r="G27" i="108"/>
  <c r="I27" i="108" s="1"/>
  <c r="I26" i="108"/>
  <c r="G26" i="108"/>
  <c r="G25" i="108"/>
  <c r="I25" i="108" s="1"/>
  <c r="G24" i="108"/>
  <c r="I24" i="108" s="1"/>
  <c r="G23" i="108"/>
  <c r="I23" i="108" s="1"/>
  <c r="I22" i="108"/>
  <c r="G22" i="108"/>
  <c r="G21" i="108"/>
  <c r="I21" i="108" s="1"/>
  <c r="G20" i="108"/>
  <c r="I20" i="108" s="1"/>
  <c r="G19" i="108"/>
  <c r="I19" i="108" s="1"/>
  <c r="I18" i="108"/>
  <c r="G18" i="108"/>
  <c r="G17" i="108"/>
  <c r="I17" i="108" s="1"/>
  <c r="G16" i="108"/>
  <c r="I16" i="108" s="1"/>
  <c r="G15" i="108"/>
  <c r="I15" i="108" s="1"/>
  <c r="I14" i="108"/>
  <c r="G14" i="108"/>
  <c r="G13" i="108"/>
  <c r="I13" i="108" s="1"/>
  <c r="G12" i="108"/>
  <c r="I12" i="108" s="1"/>
  <c r="G11" i="108"/>
  <c r="I11" i="108" s="1"/>
  <c r="I10" i="108"/>
  <c r="G10" i="108"/>
  <c r="G9" i="108"/>
  <c r="I9" i="108" s="1"/>
  <c r="G8" i="108"/>
  <c r="I8" i="108" s="1"/>
  <c r="I31" i="108" s="1"/>
  <c r="B3" i="108"/>
  <c r="C31" i="107"/>
  <c r="I30" i="107"/>
  <c r="G30" i="107"/>
  <c r="G29" i="107"/>
  <c r="I29" i="107" s="1"/>
  <c r="G28" i="107"/>
  <c r="I28" i="107" s="1"/>
  <c r="G27" i="107"/>
  <c r="I27" i="107" s="1"/>
  <c r="I26" i="107"/>
  <c r="G26" i="107"/>
  <c r="G25" i="107"/>
  <c r="I25" i="107" s="1"/>
  <c r="G24" i="107"/>
  <c r="I24" i="107" s="1"/>
  <c r="G23" i="107"/>
  <c r="I23" i="107" s="1"/>
  <c r="I22" i="107"/>
  <c r="G22" i="107"/>
  <c r="G21" i="107"/>
  <c r="I21" i="107" s="1"/>
  <c r="G20" i="107"/>
  <c r="I20" i="107" s="1"/>
  <c r="G19" i="107"/>
  <c r="I19" i="107" s="1"/>
  <c r="I18" i="107"/>
  <c r="G18" i="107"/>
  <c r="G17" i="107"/>
  <c r="I17" i="107" s="1"/>
  <c r="G16" i="107"/>
  <c r="I16" i="107" s="1"/>
  <c r="G15" i="107"/>
  <c r="I15" i="107" s="1"/>
  <c r="I14" i="107"/>
  <c r="G14" i="107"/>
  <c r="G13" i="107"/>
  <c r="I13" i="107" s="1"/>
  <c r="G12" i="107"/>
  <c r="I12" i="107" s="1"/>
  <c r="G11" i="107"/>
  <c r="I11" i="107" s="1"/>
  <c r="I10" i="107"/>
  <c r="G10" i="107"/>
  <c r="G9" i="107"/>
  <c r="I9" i="107" s="1"/>
  <c r="G8" i="107"/>
  <c r="I8" i="107" s="1"/>
  <c r="B3" i="107"/>
  <c r="C31" i="106"/>
  <c r="G30" i="106"/>
  <c r="I30" i="106" s="1"/>
  <c r="G29" i="106"/>
  <c r="I29" i="106" s="1"/>
  <c r="G28" i="106"/>
  <c r="I28" i="106" s="1"/>
  <c r="G27" i="106"/>
  <c r="I27" i="106" s="1"/>
  <c r="G26" i="106"/>
  <c r="I26" i="106" s="1"/>
  <c r="G25" i="106"/>
  <c r="I25" i="106" s="1"/>
  <c r="G24" i="106"/>
  <c r="I24" i="106" s="1"/>
  <c r="G23" i="106"/>
  <c r="I23" i="106" s="1"/>
  <c r="G22" i="106"/>
  <c r="I22" i="106" s="1"/>
  <c r="G21" i="106"/>
  <c r="I21" i="106" s="1"/>
  <c r="G20" i="106"/>
  <c r="I20" i="106" s="1"/>
  <c r="G19" i="106"/>
  <c r="I19" i="106" s="1"/>
  <c r="G18" i="106"/>
  <c r="I18" i="106" s="1"/>
  <c r="G17" i="106"/>
  <c r="I17" i="106" s="1"/>
  <c r="G16" i="106"/>
  <c r="I16" i="106" s="1"/>
  <c r="G15" i="106"/>
  <c r="I15" i="106" s="1"/>
  <c r="G14" i="106"/>
  <c r="I14" i="106" s="1"/>
  <c r="G13" i="106"/>
  <c r="I13" i="106" s="1"/>
  <c r="G12" i="106"/>
  <c r="I12" i="106" s="1"/>
  <c r="G11" i="106"/>
  <c r="I11" i="106" s="1"/>
  <c r="G10" i="106"/>
  <c r="I10" i="106" s="1"/>
  <c r="G9" i="106"/>
  <c r="I9" i="106" s="1"/>
  <c r="G8" i="106"/>
  <c r="I8" i="106" s="1"/>
  <c r="B3" i="106"/>
  <c r="I8" i="113" l="1"/>
  <c r="I31" i="113" s="1"/>
  <c r="I8" i="112"/>
  <c r="I31" i="112" s="1"/>
  <c r="I31" i="111"/>
  <c r="G31" i="111"/>
  <c r="I8" i="110"/>
  <c r="I31" i="110" s="1"/>
  <c r="I31" i="109"/>
  <c r="G31" i="109"/>
  <c r="G31" i="108"/>
  <c r="I31" i="107"/>
  <c r="G31" i="107"/>
  <c r="I31" i="106"/>
  <c r="G31" i="106"/>
  <c r="C31" i="105" l="1"/>
  <c r="G30" i="105"/>
  <c r="I30" i="105" s="1"/>
  <c r="G29" i="105"/>
  <c r="I29" i="105" s="1"/>
  <c r="G28" i="105"/>
  <c r="I28" i="105" s="1"/>
  <c r="G27" i="105"/>
  <c r="I27" i="105" s="1"/>
  <c r="G26" i="105"/>
  <c r="I26" i="105" s="1"/>
  <c r="G25" i="105"/>
  <c r="I25" i="105" s="1"/>
  <c r="G24" i="105"/>
  <c r="I24" i="105" s="1"/>
  <c r="G23" i="105"/>
  <c r="I23" i="105" s="1"/>
  <c r="G22" i="105"/>
  <c r="I22" i="105" s="1"/>
  <c r="G21" i="105"/>
  <c r="I21" i="105" s="1"/>
  <c r="G20" i="105"/>
  <c r="I20" i="105" s="1"/>
  <c r="G19" i="105"/>
  <c r="I19" i="105" s="1"/>
  <c r="G18" i="105"/>
  <c r="I18" i="105" s="1"/>
  <c r="G17" i="105"/>
  <c r="I17" i="105" s="1"/>
  <c r="G16" i="105"/>
  <c r="I16" i="105" s="1"/>
  <c r="G15" i="105"/>
  <c r="I15" i="105" s="1"/>
  <c r="G14" i="105"/>
  <c r="I14" i="105" s="1"/>
  <c r="G13" i="105"/>
  <c r="I13" i="105" s="1"/>
  <c r="G12" i="105"/>
  <c r="I12" i="105" s="1"/>
  <c r="G11" i="105"/>
  <c r="I11" i="105" s="1"/>
  <c r="G10" i="105"/>
  <c r="I10" i="105" s="1"/>
  <c r="G9" i="105"/>
  <c r="I9" i="105" s="1"/>
  <c r="G8" i="105"/>
  <c r="G31" i="105" s="1"/>
  <c r="B3" i="105"/>
  <c r="C31" i="104"/>
  <c r="G30" i="104"/>
  <c r="I30" i="104" s="1"/>
  <c r="G29" i="104"/>
  <c r="I29" i="104" s="1"/>
  <c r="G28" i="104"/>
  <c r="I28" i="104" s="1"/>
  <c r="G27" i="104"/>
  <c r="I27" i="104" s="1"/>
  <c r="G26" i="104"/>
  <c r="I26" i="104" s="1"/>
  <c r="G25" i="104"/>
  <c r="I25" i="104" s="1"/>
  <c r="G24" i="104"/>
  <c r="I24" i="104" s="1"/>
  <c r="G23" i="104"/>
  <c r="I23" i="104" s="1"/>
  <c r="G22" i="104"/>
  <c r="I22" i="104" s="1"/>
  <c r="G21" i="104"/>
  <c r="I21" i="104" s="1"/>
  <c r="G20" i="104"/>
  <c r="I20" i="104" s="1"/>
  <c r="G19" i="104"/>
  <c r="I19" i="104" s="1"/>
  <c r="G18" i="104"/>
  <c r="I18" i="104" s="1"/>
  <c r="G17" i="104"/>
  <c r="I17" i="104" s="1"/>
  <c r="G16" i="104"/>
  <c r="I16" i="104" s="1"/>
  <c r="G15" i="104"/>
  <c r="I15" i="104" s="1"/>
  <c r="G14" i="104"/>
  <c r="I14" i="104" s="1"/>
  <c r="G13" i="104"/>
  <c r="I13" i="104" s="1"/>
  <c r="G12" i="104"/>
  <c r="I12" i="104" s="1"/>
  <c r="G11" i="104"/>
  <c r="I11" i="104" s="1"/>
  <c r="G10" i="104"/>
  <c r="I10" i="104" s="1"/>
  <c r="G9" i="104"/>
  <c r="I9" i="104" s="1"/>
  <c r="G8" i="104"/>
  <c r="B3" i="104"/>
  <c r="C31" i="103"/>
  <c r="G30" i="103"/>
  <c r="I30" i="103" s="1"/>
  <c r="G29" i="103"/>
  <c r="I29" i="103" s="1"/>
  <c r="G28" i="103"/>
  <c r="I28" i="103" s="1"/>
  <c r="G27" i="103"/>
  <c r="I27" i="103" s="1"/>
  <c r="G26" i="103"/>
  <c r="I26" i="103" s="1"/>
  <c r="G25" i="103"/>
  <c r="I25" i="103" s="1"/>
  <c r="G24" i="103"/>
  <c r="I24" i="103" s="1"/>
  <c r="G23" i="103"/>
  <c r="I23" i="103" s="1"/>
  <c r="G22" i="103"/>
  <c r="I22" i="103" s="1"/>
  <c r="G21" i="103"/>
  <c r="I21" i="103" s="1"/>
  <c r="G20" i="103"/>
  <c r="I20" i="103" s="1"/>
  <c r="G19" i="103"/>
  <c r="I19" i="103" s="1"/>
  <c r="G18" i="103"/>
  <c r="I18" i="103" s="1"/>
  <c r="G17" i="103"/>
  <c r="I17" i="103" s="1"/>
  <c r="G16" i="103"/>
  <c r="I16" i="103" s="1"/>
  <c r="G15" i="103"/>
  <c r="I15" i="103" s="1"/>
  <c r="G14" i="103"/>
  <c r="I14" i="103" s="1"/>
  <c r="G13" i="103"/>
  <c r="I13" i="103" s="1"/>
  <c r="G12" i="103"/>
  <c r="I12" i="103" s="1"/>
  <c r="G11" i="103"/>
  <c r="I11" i="103" s="1"/>
  <c r="G10" i="103"/>
  <c r="I10" i="103" s="1"/>
  <c r="G9" i="103"/>
  <c r="I9" i="103" s="1"/>
  <c r="G8" i="103"/>
  <c r="G31" i="103" s="1"/>
  <c r="B3" i="103"/>
  <c r="C31" i="102"/>
  <c r="G30" i="102"/>
  <c r="I30" i="102" s="1"/>
  <c r="G29" i="102"/>
  <c r="I29" i="102" s="1"/>
  <c r="G28" i="102"/>
  <c r="I28" i="102" s="1"/>
  <c r="G27" i="102"/>
  <c r="I27" i="102" s="1"/>
  <c r="G26" i="102"/>
  <c r="I26" i="102" s="1"/>
  <c r="G25" i="102"/>
  <c r="I25" i="102" s="1"/>
  <c r="G24" i="102"/>
  <c r="I24" i="102" s="1"/>
  <c r="G23" i="102"/>
  <c r="I23" i="102" s="1"/>
  <c r="G22" i="102"/>
  <c r="I22" i="102" s="1"/>
  <c r="G21" i="102"/>
  <c r="I21" i="102" s="1"/>
  <c r="G20" i="102"/>
  <c r="I20" i="102" s="1"/>
  <c r="G19" i="102"/>
  <c r="I19" i="102" s="1"/>
  <c r="G18" i="102"/>
  <c r="I18" i="102" s="1"/>
  <c r="G17" i="102"/>
  <c r="I17" i="102" s="1"/>
  <c r="G16" i="102"/>
  <c r="I16" i="102" s="1"/>
  <c r="G15" i="102"/>
  <c r="I15" i="102" s="1"/>
  <c r="G14" i="102"/>
  <c r="I14" i="102" s="1"/>
  <c r="G13" i="102"/>
  <c r="I13" i="102" s="1"/>
  <c r="G12" i="102"/>
  <c r="I12" i="102" s="1"/>
  <c r="G11" i="102"/>
  <c r="I11" i="102" s="1"/>
  <c r="G10" i="102"/>
  <c r="I10" i="102" s="1"/>
  <c r="G9" i="102"/>
  <c r="I9" i="102" s="1"/>
  <c r="G8" i="102"/>
  <c r="G31" i="102" s="1"/>
  <c r="B3" i="102"/>
  <c r="C31" i="101"/>
  <c r="G30" i="101"/>
  <c r="I30" i="101" s="1"/>
  <c r="B30" i="101"/>
  <c r="G29" i="101"/>
  <c r="I29" i="101" s="1"/>
  <c r="B29" i="101"/>
  <c r="G28" i="101"/>
  <c r="I28" i="101" s="1"/>
  <c r="B28" i="101"/>
  <c r="G27" i="101"/>
  <c r="I27" i="101" s="1"/>
  <c r="B27" i="101"/>
  <c r="G26" i="101"/>
  <c r="I26" i="101" s="1"/>
  <c r="B26" i="101"/>
  <c r="G25" i="101"/>
  <c r="I25" i="101" s="1"/>
  <c r="B25" i="101"/>
  <c r="G24" i="101"/>
  <c r="I24" i="101" s="1"/>
  <c r="B24" i="101"/>
  <c r="G23" i="101"/>
  <c r="I23" i="101" s="1"/>
  <c r="B23" i="101"/>
  <c r="G22" i="101"/>
  <c r="I22" i="101" s="1"/>
  <c r="B22" i="101"/>
  <c r="G21" i="101"/>
  <c r="I21" i="101" s="1"/>
  <c r="B21" i="101"/>
  <c r="G20" i="101"/>
  <c r="I20" i="101" s="1"/>
  <c r="B20" i="101"/>
  <c r="G19" i="101"/>
  <c r="I19" i="101" s="1"/>
  <c r="B19" i="101"/>
  <c r="G18" i="101"/>
  <c r="I18" i="101" s="1"/>
  <c r="B18" i="101"/>
  <c r="G17" i="101"/>
  <c r="I17" i="101" s="1"/>
  <c r="B17" i="101"/>
  <c r="G16" i="101"/>
  <c r="I16" i="101" s="1"/>
  <c r="B16" i="101"/>
  <c r="G15" i="101"/>
  <c r="I15" i="101" s="1"/>
  <c r="B15" i="101"/>
  <c r="G14" i="101"/>
  <c r="I14" i="101" s="1"/>
  <c r="B14" i="101"/>
  <c r="G13" i="101"/>
  <c r="I13" i="101" s="1"/>
  <c r="B13" i="101"/>
  <c r="G12" i="101"/>
  <c r="I12" i="101" s="1"/>
  <c r="B12" i="101"/>
  <c r="G11" i="101"/>
  <c r="I11" i="101" s="1"/>
  <c r="B11" i="101"/>
  <c r="G10" i="101"/>
  <c r="I10" i="101" s="1"/>
  <c r="B10" i="101"/>
  <c r="G9" i="101"/>
  <c r="I9" i="101" s="1"/>
  <c r="B9" i="101"/>
  <c r="G8" i="101"/>
  <c r="G31" i="101" s="1"/>
  <c r="B8" i="101"/>
  <c r="B3" i="101"/>
  <c r="I30" i="82"/>
  <c r="I29" i="82"/>
  <c r="I28" i="82"/>
  <c r="I27" i="82"/>
  <c r="I26" i="82"/>
  <c r="I25" i="82"/>
  <c r="I24" i="82"/>
  <c r="I23" i="82"/>
  <c r="I22" i="82"/>
  <c r="I21" i="82"/>
  <c r="I20" i="82"/>
  <c r="I19" i="82"/>
  <c r="I18" i="82"/>
  <c r="I17" i="82"/>
  <c r="I16" i="82"/>
  <c r="I15" i="82"/>
  <c r="I14" i="82"/>
  <c r="I13" i="82"/>
  <c r="I12" i="82"/>
  <c r="I11" i="82"/>
  <c r="I10" i="82"/>
  <c r="C31" i="99"/>
  <c r="I30" i="99"/>
  <c r="B30" i="99"/>
  <c r="I29" i="99"/>
  <c r="B29" i="99"/>
  <c r="I28" i="99"/>
  <c r="I27" i="99"/>
  <c r="B27" i="99"/>
  <c r="I26" i="99"/>
  <c r="B26" i="99"/>
  <c r="I25" i="99"/>
  <c r="B25" i="99"/>
  <c r="I24" i="99"/>
  <c r="B24" i="99"/>
  <c r="I23" i="99"/>
  <c r="B23" i="99"/>
  <c r="I22" i="99"/>
  <c r="B22" i="99"/>
  <c r="I21" i="99"/>
  <c r="B21" i="99"/>
  <c r="I20" i="99"/>
  <c r="B20" i="99"/>
  <c r="I19" i="99"/>
  <c r="B19" i="99"/>
  <c r="I18" i="99"/>
  <c r="B18" i="99"/>
  <c r="I17" i="99"/>
  <c r="B17" i="99"/>
  <c r="I16" i="99"/>
  <c r="B16" i="99"/>
  <c r="I15" i="99"/>
  <c r="B15" i="99"/>
  <c r="I14" i="99"/>
  <c r="B14" i="99"/>
  <c r="I13" i="99"/>
  <c r="B13" i="99"/>
  <c r="I12" i="99"/>
  <c r="B12" i="99"/>
  <c r="I11" i="99"/>
  <c r="B11" i="99"/>
  <c r="I10" i="99"/>
  <c r="B10" i="99"/>
  <c r="I9" i="99"/>
  <c r="B9" i="99"/>
  <c r="B8" i="99"/>
  <c r="B3" i="99"/>
  <c r="C31" i="82"/>
  <c r="C31" i="79"/>
  <c r="C31" i="80"/>
  <c r="C31" i="78"/>
  <c r="B23" i="78"/>
  <c r="G23" i="78"/>
  <c r="I23" i="78" s="1"/>
  <c r="B11" i="80"/>
  <c r="B10" i="80"/>
  <c r="B9" i="80"/>
  <c r="B8" i="80"/>
  <c r="B6" i="98" l="1"/>
  <c r="G31" i="104"/>
  <c r="I8" i="105"/>
  <c r="I31" i="105" s="1"/>
  <c r="I8" i="104"/>
  <c r="I31" i="104" s="1"/>
  <c r="I8" i="103"/>
  <c r="I31" i="103" s="1"/>
  <c r="I8" i="102"/>
  <c r="I31" i="102" s="1"/>
  <c r="I8" i="101"/>
  <c r="I31" i="101" s="1"/>
  <c r="I8" i="99"/>
  <c r="I31" i="99" s="1"/>
  <c r="I30" i="79"/>
  <c r="I29" i="79"/>
  <c r="I28" i="79"/>
  <c r="I30" i="80"/>
  <c r="I29" i="80"/>
  <c r="I28" i="80"/>
  <c r="I27" i="80"/>
  <c r="I26" i="80"/>
  <c r="I25" i="80"/>
  <c r="I24" i="80"/>
  <c r="I23" i="80"/>
  <c r="I22" i="80"/>
  <c r="I21" i="80"/>
  <c r="I20" i="80"/>
  <c r="I19" i="80"/>
  <c r="I18" i="80"/>
  <c r="I17" i="80"/>
  <c r="I14" i="80"/>
  <c r="I13" i="80"/>
  <c r="I16" i="80"/>
  <c r="G29" i="78"/>
  <c r="I29" i="78" s="1"/>
  <c r="G28" i="78"/>
  <c r="I28" i="78" s="1"/>
  <c r="G27" i="78"/>
  <c r="I27" i="78" s="1"/>
  <c r="G26" i="78"/>
  <c r="I26" i="78" s="1"/>
  <c r="G25" i="78"/>
  <c r="B30" i="78"/>
  <c r="B29" i="78"/>
  <c r="B28" i="78"/>
  <c r="B27" i="78"/>
  <c r="B26" i="78"/>
  <c r="B25" i="78"/>
  <c r="G11" i="80"/>
  <c r="I11" i="80" s="1"/>
  <c r="G10" i="80"/>
  <c r="I10" i="80" s="1"/>
  <c r="G9" i="80"/>
  <c r="I9" i="80" s="1"/>
  <c r="G8" i="80"/>
  <c r="I8" i="80" s="1"/>
  <c r="G12" i="80"/>
  <c r="I12" i="80" s="1"/>
  <c r="G13" i="80"/>
  <c r="G14" i="80"/>
  <c r="G15" i="80"/>
  <c r="I15" i="80" s="1"/>
  <c r="G16" i="80"/>
  <c r="G17" i="80"/>
  <c r="G18" i="80"/>
  <c r="G19" i="80"/>
  <c r="G20" i="80"/>
  <c r="G21" i="80"/>
  <c r="G22" i="80"/>
  <c r="G23" i="80"/>
  <c r="G24" i="80"/>
  <c r="G25" i="80"/>
  <c r="G26" i="80"/>
  <c r="G27" i="80"/>
  <c r="G28" i="80"/>
  <c r="G29" i="80"/>
  <c r="G30" i="80"/>
  <c r="G8" i="79"/>
  <c r="I8" i="79" s="1"/>
  <c r="I25" i="78" l="1"/>
  <c r="I31" i="80" l="1"/>
  <c r="B13" i="80" l="1"/>
  <c r="B14" i="80"/>
  <c r="B15" i="80"/>
  <c r="B16" i="80"/>
  <c r="B17" i="80"/>
  <c r="B18" i="80"/>
  <c r="B19" i="80"/>
  <c r="B20" i="80"/>
  <c r="B21" i="80"/>
  <c r="B22" i="80"/>
  <c r="B23" i="80"/>
  <c r="B24" i="80"/>
  <c r="B25" i="80"/>
  <c r="B26" i="80"/>
  <c r="B27" i="80"/>
  <c r="B28" i="80"/>
  <c r="B29" i="80"/>
  <c r="B30" i="80"/>
  <c r="B12" i="80" l="1"/>
  <c r="B9" i="79"/>
  <c r="B10" i="79"/>
  <c r="B11" i="79"/>
  <c r="B12" i="79"/>
  <c r="B13" i="79"/>
  <c r="B14" i="79"/>
  <c r="B15" i="79"/>
  <c r="B16" i="79"/>
  <c r="B17" i="79"/>
  <c r="B18" i="79"/>
  <c r="B19" i="79"/>
  <c r="B20" i="79"/>
  <c r="B21" i="79"/>
  <c r="B22" i="79"/>
  <c r="B23" i="79"/>
  <c r="B24" i="79"/>
  <c r="B25" i="79"/>
  <c r="B26" i="79"/>
  <c r="B27" i="79"/>
  <c r="B28" i="79"/>
  <c r="B29" i="79"/>
  <c r="B30" i="79"/>
  <c r="B8" i="79"/>
  <c r="B9" i="78"/>
  <c r="B10" i="78"/>
  <c r="B11" i="78"/>
  <c r="B12" i="78"/>
  <c r="B13" i="78"/>
  <c r="B14" i="78"/>
  <c r="B15" i="78"/>
  <c r="B16" i="78"/>
  <c r="B17" i="78"/>
  <c r="B18" i="78"/>
  <c r="B19" i="78"/>
  <c r="B20" i="78"/>
  <c r="B21" i="78"/>
  <c r="B22" i="78"/>
  <c r="B24" i="78"/>
  <c r="B8" i="78"/>
  <c r="G30" i="97" l="1"/>
  <c r="G29" i="97"/>
  <c r="G28" i="97"/>
  <c r="G27" i="97"/>
  <c r="G26" i="97"/>
  <c r="G25" i="97"/>
  <c r="G24" i="97"/>
  <c r="G23" i="97"/>
  <c r="G22" i="97"/>
  <c r="G21" i="97"/>
  <c r="G20" i="97"/>
  <c r="G19" i="97"/>
  <c r="G18" i="97"/>
  <c r="G17" i="97"/>
  <c r="G16" i="97"/>
  <c r="G15" i="97"/>
  <c r="G14" i="97"/>
  <c r="G13" i="97"/>
  <c r="G12" i="97"/>
  <c r="G11" i="97"/>
  <c r="G10" i="97"/>
  <c r="G9" i="97"/>
  <c r="G8" i="97"/>
  <c r="G31" i="97" l="1"/>
  <c r="G8" i="82" l="1"/>
  <c r="I8" i="82" s="1"/>
  <c r="G9" i="82"/>
  <c r="I9" i="82" s="1"/>
  <c r="G10" i="82"/>
  <c r="G11" i="82"/>
  <c r="G12" i="82"/>
  <c r="G13" i="82"/>
  <c r="G14" i="82"/>
  <c r="G15" i="82"/>
  <c r="G16" i="82"/>
  <c r="G17" i="82"/>
  <c r="G18" i="82"/>
  <c r="G19" i="82"/>
  <c r="G20" i="82"/>
  <c r="G21" i="82"/>
  <c r="G22" i="82"/>
  <c r="G23" i="82"/>
  <c r="G24" i="82"/>
  <c r="G25" i="82"/>
  <c r="G26" i="82"/>
  <c r="G27" i="82"/>
  <c r="G28" i="82"/>
  <c r="G29" i="82"/>
  <c r="G30" i="82"/>
  <c r="G9" i="79"/>
  <c r="I9" i="79" s="1"/>
  <c r="G10" i="79"/>
  <c r="I10" i="79" s="1"/>
  <c r="G11" i="79"/>
  <c r="I11" i="79" s="1"/>
  <c r="G12" i="79"/>
  <c r="I12" i="79" s="1"/>
  <c r="G13" i="79"/>
  <c r="I13" i="79" s="1"/>
  <c r="G14" i="79"/>
  <c r="I14" i="79" s="1"/>
  <c r="G15" i="79"/>
  <c r="I15" i="79" s="1"/>
  <c r="G16" i="79"/>
  <c r="I16" i="79" s="1"/>
  <c r="G17" i="79"/>
  <c r="I17" i="79" s="1"/>
  <c r="G18" i="79"/>
  <c r="I18" i="79" s="1"/>
  <c r="G19" i="79"/>
  <c r="I19" i="79" s="1"/>
  <c r="G20" i="79"/>
  <c r="I20" i="79" s="1"/>
  <c r="G21" i="79"/>
  <c r="I21" i="79" s="1"/>
  <c r="G22" i="79"/>
  <c r="I22" i="79" s="1"/>
  <c r="G23" i="79"/>
  <c r="I23" i="79" s="1"/>
  <c r="G24" i="79"/>
  <c r="I24" i="79" s="1"/>
  <c r="G25" i="79"/>
  <c r="I25" i="79" s="1"/>
  <c r="G26" i="79"/>
  <c r="I26" i="79" s="1"/>
  <c r="G27" i="79"/>
  <c r="I27" i="79" s="1"/>
  <c r="G28" i="79"/>
  <c r="G29" i="79"/>
  <c r="G30" i="79"/>
  <c r="G8" i="78"/>
  <c r="I8" i="78" s="1"/>
  <c r="G9" i="78"/>
  <c r="I9" i="78" s="1"/>
  <c r="G10" i="78"/>
  <c r="G11" i="78"/>
  <c r="G12" i="78"/>
  <c r="I12" i="78" s="1"/>
  <c r="G13" i="78"/>
  <c r="I13" i="78" s="1"/>
  <c r="G14" i="78"/>
  <c r="I14" i="78" s="1"/>
  <c r="G15" i="78"/>
  <c r="I15" i="78" s="1"/>
  <c r="G16" i="78"/>
  <c r="I16" i="78" s="1"/>
  <c r="G17" i="78"/>
  <c r="I17" i="78" s="1"/>
  <c r="G18" i="78"/>
  <c r="I18" i="78" s="1"/>
  <c r="G19" i="78"/>
  <c r="I19" i="78" s="1"/>
  <c r="G20" i="78"/>
  <c r="I20" i="78" s="1"/>
  <c r="G21" i="78"/>
  <c r="I21" i="78" s="1"/>
  <c r="G22" i="78"/>
  <c r="I22" i="78" s="1"/>
  <c r="G24" i="78"/>
  <c r="I24" i="78" s="1"/>
  <c r="G30" i="78"/>
  <c r="G31" i="78" l="1"/>
  <c r="B7" i="98" s="1"/>
  <c r="I10" i="78"/>
  <c r="I30" i="78"/>
  <c r="I11" i="78"/>
  <c r="I31" i="82"/>
  <c r="I31" i="79"/>
  <c r="B3" i="82"/>
  <c r="B3" i="80"/>
  <c r="B3" i="79"/>
  <c r="B3" i="78"/>
  <c r="I31" i="78" l="1"/>
  <c r="B9" i="98" s="1"/>
  <c r="G31" i="82"/>
  <c r="G31" i="79"/>
  <c r="G31" i="80"/>
  <c r="B8" i="9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000-000001000000}">
      <text>
        <r>
          <rPr>
            <b/>
            <sz val="12"/>
            <color indexed="81"/>
            <rFont val="ＭＳ Ｐゴシック"/>
            <family val="3"/>
            <charset val="128"/>
          </rPr>
          <t>「○○：○○」で入力してください。</t>
        </r>
      </text>
    </comment>
    <comment ref="F7" authorId="0" shapeId="0" xr:uid="{00000000-0006-0000-0000-000002000000}">
      <text>
        <r>
          <rPr>
            <b/>
            <sz val="11"/>
            <color indexed="81"/>
            <rFont val="ＭＳ Ｐゴシック"/>
            <family val="3"/>
            <charset val="128"/>
          </rPr>
          <t>昼休憩等の除外時間を30分単位で記入してください。
「○○：○○」で入力してください。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622ED50B-89A1-44AF-93C4-2B02FF9B56D9}">
      <text>
        <r>
          <rPr>
            <b/>
            <sz val="12"/>
            <color indexed="81"/>
            <rFont val="ＭＳ Ｐゴシック"/>
            <family val="3"/>
            <charset val="128"/>
          </rPr>
          <t>「○○：○○」で入力してください。</t>
        </r>
      </text>
    </comment>
    <comment ref="F7" authorId="0" shapeId="0" xr:uid="{E8A2A6AA-11A0-4E9C-8120-A9A27A999DB2}">
      <text>
        <r>
          <rPr>
            <b/>
            <sz val="11"/>
            <color indexed="81"/>
            <rFont val="ＭＳ Ｐゴシック"/>
            <family val="3"/>
            <charset val="128"/>
          </rPr>
          <t>昼休憩等の除外時間を30分単位で記入してください。
「○○：○○」で入力してください。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200-000001000000}">
      <text>
        <r>
          <rPr>
            <b/>
            <sz val="12"/>
            <color indexed="81"/>
            <rFont val="ＭＳ Ｐゴシック"/>
            <family val="3"/>
            <charset val="128"/>
          </rPr>
          <t>「○○：○○」で入力してください。</t>
        </r>
      </text>
    </comment>
    <comment ref="F7" authorId="0" shapeId="0" xr:uid="{00000000-0006-0000-0200-000002000000}">
      <text>
        <r>
          <rPr>
            <b/>
            <sz val="11"/>
            <color indexed="81"/>
            <rFont val="ＭＳ Ｐゴシック"/>
            <family val="3"/>
            <charset val="128"/>
          </rPr>
          <t>昼休憩等の除外時間を30分単位で記入してください。
「○○：○○」で入力してください。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300-000001000000}">
      <text>
        <r>
          <rPr>
            <b/>
            <sz val="12"/>
            <color indexed="81"/>
            <rFont val="ＭＳ Ｐゴシック"/>
            <family val="3"/>
            <charset val="128"/>
          </rPr>
          <t>「○○：○○」で入力してください。</t>
        </r>
      </text>
    </comment>
    <comment ref="F7" authorId="0" shapeId="0" xr:uid="{00000000-0006-0000-0300-000002000000}">
      <text>
        <r>
          <rPr>
            <b/>
            <sz val="11"/>
            <color indexed="81"/>
            <rFont val="ＭＳ Ｐゴシック"/>
            <family val="3"/>
            <charset val="128"/>
          </rPr>
          <t>昼休憩等の除外時間を30分単位で記入してください。
「○○：○○」で入力してください。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400-000001000000}">
      <text>
        <r>
          <rPr>
            <b/>
            <sz val="12"/>
            <color indexed="81"/>
            <rFont val="ＭＳ Ｐゴシック"/>
            <family val="3"/>
            <charset val="128"/>
          </rPr>
          <t>「○○：○○」で入力してください。</t>
        </r>
      </text>
    </comment>
    <comment ref="F7" authorId="0" shapeId="0" xr:uid="{00000000-0006-0000-0400-000002000000}">
      <text>
        <r>
          <rPr>
            <b/>
            <sz val="11"/>
            <color indexed="81"/>
            <rFont val="ＭＳ Ｐゴシック"/>
            <family val="3"/>
            <charset val="128"/>
          </rPr>
          <t>昼休憩等の除外時間を30分単位で記入してください。
「○○：○○」で入力してください。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502A126C-5AD5-4480-BC93-44EB128C077A}">
      <text>
        <r>
          <rPr>
            <b/>
            <sz val="12"/>
            <color indexed="81"/>
            <rFont val="ＭＳ Ｐゴシック"/>
            <family val="3"/>
            <charset val="128"/>
          </rPr>
          <t>「○○：○○」で入力してください。</t>
        </r>
      </text>
    </comment>
    <comment ref="F7" authorId="0" shapeId="0" xr:uid="{7C3F769D-B549-4694-B39D-4A6F8695BCC7}">
      <text>
        <r>
          <rPr>
            <b/>
            <sz val="11"/>
            <color indexed="81"/>
            <rFont val="ＭＳ Ｐゴシック"/>
            <family val="3"/>
            <charset val="128"/>
          </rPr>
          <t>昼休憩等の除外時間を30分単位で記入してください。
「○○：○○」で入力してください。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600-000001000000}">
      <text>
        <r>
          <rPr>
            <b/>
            <sz val="12"/>
            <color indexed="81"/>
            <rFont val="ＭＳ Ｐゴシック"/>
            <family val="3"/>
            <charset val="128"/>
          </rPr>
          <t>「○○：○○」で入力してください。</t>
        </r>
      </text>
    </comment>
    <comment ref="F7" authorId="0" shapeId="0" xr:uid="{00000000-0006-0000-0600-000002000000}">
      <text>
        <r>
          <rPr>
            <b/>
            <sz val="11"/>
            <color indexed="81"/>
            <rFont val="ＭＳ Ｐゴシック"/>
            <family val="3"/>
            <charset val="128"/>
          </rPr>
          <t>昼休憩等の除外時間を30分単位で記入してください。
「○○：○○」で入力してください。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70EC3CB7-2A48-416D-B322-CB192DC668E7}">
      <text>
        <r>
          <rPr>
            <b/>
            <sz val="12"/>
            <color indexed="81"/>
            <rFont val="ＭＳ Ｐゴシック"/>
            <family val="3"/>
            <charset val="128"/>
          </rPr>
          <t>「○○：○○」で入力してください。</t>
        </r>
      </text>
    </comment>
    <comment ref="F7" authorId="0" shapeId="0" xr:uid="{F5AC1CCA-087D-4C05-B1EC-45CAE3BA7544}">
      <text>
        <r>
          <rPr>
            <b/>
            <sz val="11"/>
            <color indexed="81"/>
            <rFont val="ＭＳ Ｐゴシック"/>
            <family val="3"/>
            <charset val="128"/>
          </rPr>
          <t>昼休憩等の除外時間を30分単位で記入してください。
「○○：○○」で入力してください。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808B330B-8971-49E9-B710-59C614E560E1}">
      <text>
        <r>
          <rPr>
            <b/>
            <sz val="12"/>
            <color indexed="81"/>
            <rFont val="ＭＳ Ｐゴシック"/>
            <family val="3"/>
            <charset val="128"/>
          </rPr>
          <t>「○○：○○」で入力してください。</t>
        </r>
      </text>
    </comment>
    <comment ref="F7" authorId="0" shapeId="0" xr:uid="{E23229BB-80D6-45B7-8143-DA7068C77989}">
      <text>
        <r>
          <rPr>
            <b/>
            <sz val="11"/>
            <color indexed="81"/>
            <rFont val="ＭＳ Ｐゴシック"/>
            <family val="3"/>
            <charset val="128"/>
          </rPr>
          <t>昼休憩等の除外時間を30分単位で記入してください。
「○○：○○」で入力してください。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2040C0BC-8B7A-47C8-A99E-18332170063F}">
      <text>
        <r>
          <rPr>
            <b/>
            <sz val="12"/>
            <color indexed="81"/>
            <rFont val="ＭＳ Ｐゴシック"/>
            <family val="3"/>
            <charset val="128"/>
          </rPr>
          <t>「○○：○○」で入力してください。</t>
        </r>
      </text>
    </comment>
    <comment ref="F7" authorId="0" shapeId="0" xr:uid="{A5474A2C-0793-4D04-A887-79258C8397F1}">
      <text>
        <r>
          <rPr>
            <b/>
            <sz val="11"/>
            <color indexed="81"/>
            <rFont val="ＭＳ Ｐゴシック"/>
            <family val="3"/>
            <charset val="128"/>
          </rPr>
          <t>昼休憩等の除外時間を30分単位で記入してください。
「○○：○○」で入力してください。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FDBC8713-612D-4888-88C7-C783DEB0E2DB}">
      <text>
        <r>
          <rPr>
            <b/>
            <sz val="12"/>
            <color indexed="81"/>
            <rFont val="ＭＳ Ｐゴシック"/>
            <family val="3"/>
            <charset val="128"/>
          </rPr>
          <t>「○○：○○」で入力してください。</t>
        </r>
      </text>
    </comment>
    <comment ref="F7" authorId="0" shapeId="0" xr:uid="{AAD53C26-9896-45F7-9EE7-5BFBB5C48907}">
      <text>
        <r>
          <rPr>
            <b/>
            <sz val="11"/>
            <color indexed="81"/>
            <rFont val="ＭＳ Ｐゴシック"/>
            <family val="3"/>
            <charset val="128"/>
          </rPr>
          <t>昼休憩等の除外時間を30分単位で記入してください。
「○○：○○」で入力してください。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65EB6EF6-5FE5-48D1-A799-DC4EB5AB4D9B}">
      <text>
        <r>
          <rPr>
            <b/>
            <sz val="12"/>
            <color indexed="81"/>
            <rFont val="ＭＳ Ｐゴシック"/>
            <family val="3"/>
            <charset val="128"/>
          </rPr>
          <t>「○○：○○」で入力してください。</t>
        </r>
      </text>
    </comment>
    <comment ref="F7" authorId="0" shapeId="0" xr:uid="{DFF2E236-99FF-471A-864B-9E617DE166C2}">
      <text>
        <r>
          <rPr>
            <b/>
            <sz val="11"/>
            <color indexed="81"/>
            <rFont val="ＭＳ Ｐゴシック"/>
            <family val="3"/>
            <charset val="128"/>
          </rPr>
          <t>昼休憩等の除外時間を30分単位で記入してください。
「○○：○○」で入力してください。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8EB55C6E-3B59-42BD-93F4-FB2CC0C69D66}">
      <text>
        <r>
          <rPr>
            <b/>
            <sz val="12"/>
            <color indexed="81"/>
            <rFont val="ＭＳ Ｐゴシック"/>
            <family val="3"/>
            <charset val="128"/>
          </rPr>
          <t>「○○：○○」で入力してください。</t>
        </r>
      </text>
    </comment>
    <comment ref="F7" authorId="0" shapeId="0" xr:uid="{2CCE1746-037B-43D3-A1BF-106C1B91EDDE}">
      <text>
        <r>
          <rPr>
            <b/>
            <sz val="11"/>
            <color indexed="81"/>
            <rFont val="ＭＳ Ｐゴシック"/>
            <family val="3"/>
            <charset val="128"/>
          </rPr>
          <t>昼休憩等の除外時間を30分単位で記入してください。
「○○：○○」で入力してください。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BF6854B5-CE38-46C7-B383-C25B54237A8B}">
      <text>
        <r>
          <rPr>
            <b/>
            <sz val="12"/>
            <color indexed="81"/>
            <rFont val="ＭＳ Ｐゴシック"/>
            <family val="3"/>
            <charset val="128"/>
          </rPr>
          <t>「○○：○○」で入力してください。</t>
        </r>
      </text>
    </comment>
    <comment ref="F7" authorId="0" shapeId="0" xr:uid="{C3F295ED-5998-47CB-8AD8-8BBDACC6920E}">
      <text>
        <r>
          <rPr>
            <b/>
            <sz val="11"/>
            <color indexed="81"/>
            <rFont val="ＭＳ Ｐゴシック"/>
            <family val="3"/>
            <charset val="128"/>
          </rPr>
          <t>昼休憩等の除外時間を30分単位で記入してください。
「○○：○○」で入力してください。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B3FB298D-D4EF-4278-873F-22F594758F1E}">
      <text>
        <r>
          <rPr>
            <b/>
            <sz val="12"/>
            <color indexed="81"/>
            <rFont val="ＭＳ Ｐゴシック"/>
            <family val="3"/>
            <charset val="128"/>
          </rPr>
          <t>「○○：○○」で入力してください。</t>
        </r>
      </text>
    </comment>
    <comment ref="F7" authorId="0" shapeId="0" xr:uid="{7F95B82F-9D69-4292-8BB0-8D75DA6086E7}">
      <text>
        <r>
          <rPr>
            <b/>
            <sz val="11"/>
            <color indexed="81"/>
            <rFont val="ＭＳ Ｐゴシック"/>
            <family val="3"/>
            <charset val="128"/>
          </rPr>
          <t>昼休憩等の除外時間を30分単位で記入してください。
「○○：○○」で入力してください。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1EE78BF6-C0A9-4858-8CC0-30BE476EDDA4}">
      <text>
        <r>
          <rPr>
            <b/>
            <sz val="12"/>
            <color indexed="81"/>
            <rFont val="ＭＳ Ｐゴシック"/>
            <family val="3"/>
            <charset val="128"/>
          </rPr>
          <t>「○○：○○」で入力してください。</t>
        </r>
      </text>
    </comment>
    <comment ref="F7" authorId="0" shapeId="0" xr:uid="{420498FA-7192-4AE6-A84D-C1E3C7CC22D3}">
      <text>
        <r>
          <rPr>
            <b/>
            <sz val="11"/>
            <color indexed="81"/>
            <rFont val="ＭＳ Ｐゴシック"/>
            <family val="3"/>
            <charset val="128"/>
          </rPr>
          <t>昼休憩等の除外時間を30分単位で記入してください。
「○○：○○」で入力してください。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5EF75445-B7B6-472F-A913-666D31A3D250}">
      <text>
        <r>
          <rPr>
            <b/>
            <sz val="12"/>
            <color indexed="81"/>
            <rFont val="ＭＳ Ｐゴシック"/>
            <family val="3"/>
            <charset val="128"/>
          </rPr>
          <t>「○○：○○」で入力してください。</t>
        </r>
      </text>
    </comment>
    <comment ref="F7" authorId="0" shapeId="0" xr:uid="{490BEB88-9AA1-4A9B-B874-C16497A4A18B}">
      <text>
        <r>
          <rPr>
            <b/>
            <sz val="11"/>
            <color indexed="81"/>
            <rFont val="ＭＳ Ｐゴシック"/>
            <family val="3"/>
            <charset val="128"/>
          </rPr>
          <t>昼休憩等の除外時間を30分単位で記入してください。
「○○：○○」で入力してください。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3E54253E-4F68-4E74-A217-F516A041BB64}">
      <text>
        <r>
          <rPr>
            <b/>
            <sz val="12"/>
            <color indexed="81"/>
            <rFont val="ＭＳ Ｐゴシック"/>
            <family val="3"/>
            <charset val="128"/>
          </rPr>
          <t>「○○：○○」で入力してください。</t>
        </r>
      </text>
    </comment>
    <comment ref="F7" authorId="0" shapeId="0" xr:uid="{ECC76786-EA3D-4396-BBE8-36DF6E659146}">
      <text>
        <r>
          <rPr>
            <b/>
            <sz val="11"/>
            <color indexed="81"/>
            <rFont val="ＭＳ Ｐゴシック"/>
            <family val="3"/>
            <charset val="128"/>
          </rPr>
          <t>昼休憩等の除外時間を30分単位で記入してください。
「○○：○○」で入力してください。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26179B6F-9C4E-426D-A907-B1C52C32BF5D}">
      <text>
        <r>
          <rPr>
            <b/>
            <sz val="12"/>
            <color indexed="81"/>
            <rFont val="ＭＳ Ｐゴシック"/>
            <family val="3"/>
            <charset val="128"/>
          </rPr>
          <t>「○○：○○」で入力してください。</t>
        </r>
      </text>
    </comment>
    <comment ref="F7" authorId="0" shapeId="0" xr:uid="{BDDFEEFF-08B3-475E-B165-8DEFE794DB59}">
      <text>
        <r>
          <rPr>
            <b/>
            <sz val="11"/>
            <color indexed="81"/>
            <rFont val="ＭＳ Ｐゴシック"/>
            <family val="3"/>
            <charset val="128"/>
          </rPr>
          <t>昼休憩等の除外時間を30分単位で記入してください。
「○○：○○」で入力してください。</t>
        </r>
      </text>
    </comment>
  </commentList>
</comments>
</file>

<file path=xl/sharedStrings.xml><?xml version="1.0" encoding="utf-8"?>
<sst xmlns="http://schemas.openxmlformats.org/spreadsheetml/2006/main" count="767" uniqueCount="37">
  <si>
    <t>～</t>
    <phoneticPr fontId="2"/>
  </si>
  <si>
    <t>作業内容</t>
    <rPh sb="0" eb="2">
      <t>サギョウ</t>
    </rPh>
    <rPh sb="2" eb="4">
      <t>ナイヨウ</t>
    </rPh>
    <phoneticPr fontId="2"/>
  </si>
  <si>
    <t>合計</t>
    <rPh sb="0" eb="2">
      <t>ゴウケイ</t>
    </rPh>
    <phoneticPr fontId="2"/>
  </si>
  <si>
    <t>年月</t>
    <rPh sb="0" eb="2">
      <t>ネンゲツ</t>
    </rPh>
    <phoneticPr fontId="2"/>
  </si>
  <si>
    <t>日付</t>
    <rPh sb="0" eb="2">
      <t>ヒヅケ</t>
    </rPh>
    <phoneticPr fontId="2"/>
  </si>
  <si>
    <t>従事者氏名</t>
    <rPh sb="0" eb="3">
      <t>ジュウジシャ</t>
    </rPh>
    <rPh sb="3" eb="5">
      <t>シメイ</t>
    </rPh>
    <phoneticPr fontId="2"/>
  </si>
  <si>
    <t>企業名</t>
    <rPh sb="0" eb="1">
      <t>キ</t>
    </rPh>
    <rPh sb="1" eb="2">
      <t>ギョウ</t>
    </rPh>
    <rPh sb="2" eb="3">
      <t>メイ</t>
    </rPh>
    <phoneticPr fontId="2"/>
  </si>
  <si>
    <t>休憩等
除外時間</t>
    <rPh sb="0" eb="2">
      <t>キュウケイ</t>
    </rPh>
    <rPh sb="2" eb="3">
      <t>ナド</t>
    </rPh>
    <rPh sb="4" eb="6">
      <t>ジョガイ</t>
    </rPh>
    <rPh sb="6" eb="8">
      <t>ジカン</t>
    </rPh>
    <phoneticPr fontId="2"/>
  </si>
  <si>
    <t>作業時間数</t>
    <rPh sb="0" eb="2">
      <t>サギョウ</t>
    </rPh>
    <rPh sb="2" eb="4">
      <t>ジカン</t>
    </rPh>
    <rPh sb="4" eb="5">
      <t>スウ</t>
    </rPh>
    <phoneticPr fontId="2"/>
  </si>
  <si>
    <t>作業時刻</t>
    <rPh sb="0" eb="2">
      <t>サギョウ</t>
    </rPh>
    <rPh sb="2" eb="4">
      <t>ジコク</t>
    </rPh>
    <phoneticPr fontId="2"/>
  </si>
  <si>
    <t>作業日報兼直接人件費個別明細表</t>
    <phoneticPr fontId="2"/>
  </si>
  <si>
    <r>
      <t>（注）</t>
    </r>
    <r>
      <rPr>
        <b/>
        <sz val="10"/>
        <rFont val="ＭＳ 明朝"/>
        <family val="1"/>
        <charset val="128"/>
      </rPr>
      <t>30分単位</t>
    </r>
    <r>
      <rPr>
        <sz val="10"/>
        <rFont val="ＭＳ 明朝"/>
        <family val="1"/>
        <charset val="128"/>
      </rPr>
      <t>で記入してください。</t>
    </r>
    <rPh sb="1" eb="2">
      <t>チュウ</t>
    </rPh>
    <rPh sb="5" eb="6">
      <t>プン</t>
    </rPh>
    <rPh sb="6" eb="8">
      <t>タンイ</t>
    </rPh>
    <rPh sb="9" eb="11">
      <t>キニュウ</t>
    </rPh>
    <phoneticPr fontId="2"/>
  </si>
  <si>
    <t>様式第６号（別紙４－２）</t>
    <rPh sb="0" eb="2">
      <t>ヨウシキ</t>
    </rPh>
    <rPh sb="2" eb="3">
      <t>ダイ</t>
    </rPh>
    <rPh sb="4" eb="5">
      <t>ゴウ</t>
    </rPh>
    <rPh sb="6" eb="8">
      <t>ベッシ</t>
    </rPh>
    <phoneticPr fontId="2"/>
  </si>
  <si>
    <t>サービス構築に向けたプロトタイプの製作</t>
    <rPh sb="4" eb="6">
      <t>コウチク</t>
    </rPh>
    <rPh sb="7" eb="8">
      <t>ム</t>
    </rPh>
    <rPh sb="17" eb="19">
      <t>セイサク</t>
    </rPh>
    <phoneticPr fontId="2"/>
  </si>
  <si>
    <t>株式会社　公社</t>
    <rPh sb="0" eb="4">
      <t>カブシキガイシャ</t>
    </rPh>
    <rPh sb="5" eb="7">
      <t>コウシャ</t>
    </rPh>
    <phoneticPr fontId="2"/>
  </si>
  <si>
    <t>〇〇　〇〇</t>
    <phoneticPr fontId="2"/>
  </si>
  <si>
    <t>曜日</t>
    <rPh sb="0" eb="2">
      <t>ヨウビ</t>
    </rPh>
    <phoneticPr fontId="2"/>
  </si>
  <si>
    <t>火</t>
  </si>
  <si>
    <t>水</t>
  </si>
  <si>
    <t>木</t>
  </si>
  <si>
    <t>金</t>
  </si>
  <si>
    <t>土</t>
  </si>
  <si>
    <t>日</t>
  </si>
  <si>
    <t>総日数</t>
    <rPh sb="0" eb="3">
      <t>ソウニッスウ</t>
    </rPh>
    <phoneticPr fontId="2"/>
  </si>
  <si>
    <t>総時間</t>
    <rPh sb="0" eb="1">
      <t>ソウ</t>
    </rPh>
    <rPh sb="1" eb="3">
      <t>ジカン</t>
    </rPh>
    <phoneticPr fontId="2"/>
  </si>
  <si>
    <t>日額給与</t>
    <rPh sb="0" eb="2">
      <t>ニチガク</t>
    </rPh>
    <rPh sb="2" eb="4">
      <t>キュウヨ</t>
    </rPh>
    <phoneticPr fontId="2"/>
  </si>
  <si>
    <t>対象経費総額</t>
    <rPh sb="0" eb="2">
      <t>タイショウ</t>
    </rPh>
    <rPh sb="2" eb="4">
      <t>ケイヒ</t>
    </rPh>
    <rPh sb="4" eb="6">
      <t>ソウガク</t>
    </rPh>
    <phoneticPr fontId="2"/>
  </si>
  <si>
    <t>個別明細集計</t>
    <rPh sb="0" eb="4">
      <t>コベツメイサイ</t>
    </rPh>
    <rPh sb="4" eb="6">
      <t>シュウケイ</t>
    </rPh>
    <phoneticPr fontId="2"/>
  </si>
  <si>
    <t>時給単価①</t>
    <rPh sb="0" eb="4">
      <t>ジキュウタンカ</t>
    </rPh>
    <phoneticPr fontId="2"/>
  </si>
  <si>
    <t>時給単価②</t>
    <rPh sb="0" eb="4">
      <t>ジキュウタンカ</t>
    </rPh>
    <phoneticPr fontId="2"/>
  </si>
  <si>
    <t>時給単価</t>
    <rPh sb="0" eb="2">
      <t>ジキュウ</t>
    </rPh>
    <rPh sb="2" eb="4">
      <t>タンカ</t>
    </rPh>
    <phoneticPr fontId="2"/>
  </si>
  <si>
    <t>時給単価③</t>
    <rPh sb="0" eb="4">
      <t>ジキュウタンカ</t>
    </rPh>
    <phoneticPr fontId="2"/>
  </si>
  <si>
    <t>平均従事時間/日</t>
    <rPh sb="0" eb="2">
      <t>ヘイキン</t>
    </rPh>
    <rPh sb="2" eb="4">
      <t>ジュウジ</t>
    </rPh>
    <rPh sb="4" eb="6">
      <t>ジカン</t>
    </rPh>
    <rPh sb="7" eb="8">
      <t>ニチ</t>
    </rPh>
    <phoneticPr fontId="2"/>
  </si>
  <si>
    <t>時給単価</t>
    <rPh sb="0" eb="4">
      <t>ジキュウタンカ</t>
    </rPh>
    <phoneticPr fontId="2"/>
  </si>
  <si>
    <t>日</t>
    <rPh sb="0" eb="1">
      <t>ニチ</t>
    </rPh>
    <phoneticPr fontId="2"/>
  </si>
  <si>
    <t>R8年5月</t>
    <rPh sb="2" eb="3">
      <t>ネン</t>
    </rPh>
    <rPh sb="4" eb="5">
      <t>ガツ</t>
    </rPh>
    <phoneticPr fontId="2"/>
  </si>
  <si>
    <t>月</t>
    <rPh sb="0" eb="1">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</si>
</sst>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h&quot;時間&quot;mm&quot;分&quot;;@"/>
    <numFmt numFmtId="177" formatCode="[h]&quot;時間&quot;mm&quot;分&quot;;@"/>
    <numFmt numFmtId="178" formatCode="m&quot;月&quot;d&quot;日&quot;;@"/>
    <numFmt numFmtId="179" formatCode="0.00_);[Red]\(0.00\)"/>
    <numFmt numFmtId="180" formatCode="[$-F400]h:mm:ss\ AM/PM"/>
    <numFmt numFmtId="181" formatCode="0_);[Red]\(0\)"/>
  </numFmts>
  <fonts count="14" x14ac:knownFonts="1">
    <font>
      <sz val="11"/>
      <name val="ＭＳ Ｐゴシック"/>
      <family val="3"/>
      <charset val="128"/>
    </font>
    <font>
      <sz val="11"/>
      <color indexed="8"/>
      <name val="ＭＳ Ｐゴシック"/>
      <family val="3"/>
      <charset val="128"/>
    </font>
    <font>
      <sz val="6"/>
      <name val="ＭＳ Ｐゴシック"/>
      <family val="3"/>
      <charset val="128"/>
    </font>
    <font>
      <b/>
      <sz val="12"/>
      <color indexed="81"/>
      <name val="ＭＳ Ｐゴシック"/>
      <family val="3"/>
      <charset val="128"/>
    </font>
    <font>
      <b/>
      <sz val="12"/>
      <name val="ＭＳ 明朝"/>
      <family val="1"/>
      <charset val="128"/>
    </font>
    <font>
      <sz val="10"/>
      <name val="ＭＳ 明朝"/>
      <family val="1"/>
      <charset val="128"/>
    </font>
    <font>
      <b/>
      <sz val="10"/>
      <name val="ＭＳ 明朝"/>
      <family val="1"/>
      <charset val="128"/>
    </font>
    <font>
      <b/>
      <sz val="11"/>
      <color indexed="81"/>
      <name val="ＭＳ Ｐゴシック"/>
      <family val="3"/>
      <charset val="128"/>
    </font>
    <font>
      <sz val="10.5"/>
      <name val="ＭＳ 明朝"/>
      <family val="1"/>
      <charset val="128"/>
    </font>
    <font>
      <sz val="10"/>
      <color rgb="FFFF0000"/>
      <name val="ＭＳ 明朝"/>
      <family val="1"/>
      <charset val="128"/>
    </font>
    <font>
      <sz val="10"/>
      <name val="ＭＳ Ｐゴシック"/>
      <family val="3"/>
      <charset val="128"/>
    </font>
    <font>
      <sz val="10"/>
      <color rgb="FF0070C0"/>
      <name val="HG丸ｺﾞｼｯｸM-PRO"/>
      <family val="3"/>
      <charset val="128"/>
    </font>
    <font>
      <sz val="10"/>
      <color rgb="FF0070C0"/>
      <name val="ＭＳ 明朝"/>
      <family val="1"/>
      <charset val="128"/>
    </font>
    <font>
      <sz val="1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alignment vertical="center"/>
    </xf>
    <xf numFmtId="38" fontId="13" fillId="0" borderId="0" applyFont="0" applyFill="0" applyBorder="0" applyAlignment="0" applyProtection="0">
      <alignment vertical="center"/>
    </xf>
  </cellStyleXfs>
  <cellXfs count="84">
    <xf numFmtId="0" fontId="0" fillId="0" borderId="0" xfId="0"/>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center" vertical="center" shrinkToFit="1"/>
    </xf>
    <xf numFmtId="0" fontId="10" fillId="0" borderId="0" xfId="0" applyFont="1" applyAlignment="1">
      <alignment vertical="center" wrapText="1"/>
    </xf>
    <xf numFmtId="20" fontId="5" fillId="0" borderId="0"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shrinkToFit="1"/>
    </xf>
    <xf numFmtId="20" fontId="9" fillId="0" borderId="0" xfId="0" applyNumberFormat="1" applyFont="1" applyFill="1" applyBorder="1" applyAlignment="1" applyProtection="1">
      <alignment horizontal="center" vertical="center" shrinkToFit="1"/>
      <protection locked="0"/>
    </xf>
    <xf numFmtId="176" fontId="5" fillId="0" borderId="0" xfId="0" applyNumberFormat="1" applyFont="1" applyFill="1" applyBorder="1" applyAlignment="1" applyProtection="1">
      <alignment horizontal="right" vertical="center" shrinkToFit="1"/>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center" vertical="center" shrinkToFit="1"/>
      <protection locked="0"/>
    </xf>
    <xf numFmtId="0" fontId="5" fillId="0" borderId="7" xfId="0" applyFont="1" applyFill="1" applyBorder="1" applyAlignment="1" applyProtection="1">
      <alignment horizontal="center" vertical="center" shrinkToFit="1"/>
      <protection locked="0"/>
    </xf>
    <xf numFmtId="0" fontId="5" fillId="0" borderId="8" xfId="0" applyFont="1" applyFill="1" applyBorder="1" applyAlignment="1">
      <alignment horizontal="center" vertical="center" shrinkToFit="1"/>
    </xf>
    <xf numFmtId="0" fontId="5" fillId="0" borderId="8" xfId="0" applyFont="1" applyFill="1" applyBorder="1" applyAlignment="1" applyProtection="1">
      <alignment horizontal="center" vertical="center" shrinkToFit="1"/>
      <protection locked="0"/>
    </xf>
    <xf numFmtId="0" fontId="9" fillId="0" borderId="9"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xf>
    <xf numFmtId="0" fontId="9" fillId="2" borderId="2" xfId="0" applyFont="1" applyFill="1" applyBorder="1" applyAlignment="1" applyProtection="1">
      <alignment horizontal="center" vertical="center" wrapText="1" shrinkToFit="1"/>
    </xf>
    <xf numFmtId="0" fontId="5" fillId="0" borderId="0"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distributed" vertical="center" shrinkToFit="1"/>
    </xf>
    <xf numFmtId="176" fontId="10" fillId="0" borderId="0" xfId="0" applyNumberFormat="1" applyFont="1" applyAlignment="1">
      <alignment vertical="center"/>
    </xf>
    <xf numFmtId="0" fontId="10" fillId="0" borderId="0" xfId="0" applyFont="1" applyAlignment="1" applyProtection="1">
      <alignment vertical="center"/>
    </xf>
    <xf numFmtId="0" fontId="10" fillId="0" borderId="0" xfId="0" applyFont="1" applyAlignment="1" applyProtection="1">
      <alignment horizontal="center" vertical="center"/>
    </xf>
    <xf numFmtId="0" fontId="5" fillId="0" borderId="0" xfId="0" applyFont="1" applyFill="1" applyBorder="1" applyAlignment="1" applyProtection="1">
      <alignment horizontal="center" vertical="center" shrinkToFit="1"/>
    </xf>
    <xf numFmtId="0" fontId="5" fillId="0" borderId="7" xfId="0" applyFont="1" applyFill="1" applyBorder="1" applyAlignment="1" applyProtection="1">
      <alignment horizontal="center" vertical="center" shrinkToFit="1"/>
    </xf>
    <xf numFmtId="0" fontId="5" fillId="0" borderId="8" xfId="0" applyFont="1" applyFill="1" applyBorder="1" applyAlignment="1" applyProtection="1">
      <alignment horizontal="center" vertical="center" shrinkToFit="1"/>
    </xf>
    <xf numFmtId="0" fontId="9" fillId="0" borderId="9" xfId="0" applyFont="1" applyFill="1" applyBorder="1" applyAlignment="1" applyProtection="1">
      <alignment horizontal="center" vertical="center" shrinkToFit="1"/>
    </xf>
    <xf numFmtId="0" fontId="5" fillId="0" borderId="0" xfId="0" applyFont="1" applyFill="1" applyBorder="1" applyAlignment="1" applyProtection="1">
      <alignment vertical="center" wrapText="1"/>
    </xf>
    <xf numFmtId="176" fontId="10" fillId="0" borderId="0" xfId="0" applyNumberFormat="1" applyFont="1" applyAlignment="1" applyProtection="1">
      <alignment vertical="center"/>
    </xf>
    <xf numFmtId="0" fontId="10" fillId="0" borderId="0" xfId="0" applyFont="1" applyAlignment="1" applyProtection="1">
      <alignment vertical="center" shrinkToFit="1"/>
    </xf>
    <xf numFmtId="0" fontId="10" fillId="0" borderId="0" xfId="0" applyFont="1" applyAlignment="1" applyProtection="1">
      <alignment horizontal="center" vertical="center" shrinkToFit="1"/>
    </xf>
    <xf numFmtId="0" fontId="10" fillId="0" borderId="0" xfId="0" applyFont="1" applyAlignment="1" applyProtection="1">
      <alignment vertical="center" wrapText="1"/>
    </xf>
    <xf numFmtId="0" fontId="5" fillId="2" borderId="2" xfId="0" applyFont="1" applyFill="1" applyBorder="1" applyAlignment="1" applyProtection="1">
      <alignment horizontal="center" vertical="center" wrapText="1"/>
    </xf>
    <xf numFmtId="177" fontId="6" fillId="0" borderId="0" xfId="0" applyNumberFormat="1" applyFont="1" applyFill="1" applyBorder="1" applyAlignment="1" applyProtection="1">
      <alignment horizontal="right" vertical="center" shrinkToFit="1"/>
    </xf>
    <xf numFmtId="178" fontId="5" fillId="0" borderId="0" xfId="0" applyNumberFormat="1" applyFont="1" applyFill="1" applyBorder="1" applyAlignment="1" applyProtection="1">
      <alignment horizontal="right" vertical="center" shrinkToFit="1"/>
      <protection locked="0"/>
    </xf>
    <xf numFmtId="0" fontId="5" fillId="2" borderId="2" xfId="0" applyFont="1" applyFill="1" applyBorder="1" applyAlignment="1" applyProtection="1">
      <alignment horizontal="center" vertical="center" shrinkToFit="1"/>
    </xf>
    <xf numFmtId="20" fontId="11" fillId="0" borderId="0" xfId="0" applyNumberFormat="1" applyFont="1" applyFill="1" applyBorder="1" applyAlignment="1" applyProtection="1">
      <alignment horizontal="center" vertical="center" shrinkToFit="1"/>
      <protection locked="0"/>
    </xf>
    <xf numFmtId="0" fontId="12" fillId="0" borderId="0"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shrinkToFit="1"/>
    </xf>
    <xf numFmtId="178" fontId="5" fillId="0" borderId="0" xfId="0" applyNumberFormat="1" applyFont="1" applyFill="1" applyBorder="1" applyAlignment="1" applyProtection="1">
      <alignment horizontal="center" vertical="center" shrinkToFit="1"/>
      <protection locked="0"/>
    </xf>
    <xf numFmtId="0" fontId="5" fillId="0" borderId="0" xfId="0" applyFont="1" applyAlignment="1">
      <alignment horizontal="center" vertical="center" shrinkToFit="1"/>
    </xf>
    <xf numFmtId="0" fontId="5" fillId="0" borderId="0" xfId="0" applyFont="1" applyAlignment="1" applyProtection="1">
      <alignment horizontal="left" vertical="center" wrapText="1"/>
      <protection locked="0"/>
    </xf>
    <xf numFmtId="0" fontId="5" fillId="2" borderId="2" xfId="0" applyFont="1" applyFill="1" applyBorder="1" applyAlignment="1" applyProtection="1">
      <alignment horizontal="center" vertical="center" shrinkToFit="1"/>
    </xf>
    <xf numFmtId="0" fontId="5" fillId="0" borderId="0" xfId="0" applyFont="1" applyFill="1" applyAlignment="1" applyProtection="1">
      <alignment horizontal="left" vertical="center" wrapText="1"/>
      <protection locked="0"/>
    </xf>
    <xf numFmtId="38" fontId="5" fillId="0" borderId="0" xfId="2" applyFont="1" applyFill="1" applyBorder="1" applyAlignment="1" applyProtection="1">
      <alignment horizontal="right" vertical="center" shrinkToFit="1"/>
    </xf>
    <xf numFmtId="38" fontId="6" fillId="0" borderId="0" xfId="0" applyNumberFormat="1" applyFont="1" applyFill="1" applyBorder="1" applyAlignment="1" applyProtection="1">
      <alignment horizontal="right" vertical="center" shrinkToFit="1"/>
    </xf>
    <xf numFmtId="38" fontId="0" fillId="0" borderId="0" xfId="0" applyNumberFormat="1"/>
    <xf numFmtId="0" fontId="5" fillId="2" borderId="2" xfId="0" applyFont="1" applyFill="1" applyBorder="1" applyAlignment="1" applyProtection="1">
      <alignment horizontal="center" vertical="center" shrinkToFit="1"/>
    </xf>
    <xf numFmtId="38" fontId="5" fillId="2" borderId="2" xfId="2" applyFont="1" applyFill="1" applyBorder="1" applyAlignment="1" applyProtection="1">
      <alignment horizontal="center" vertical="center" shrinkToFit="1"/>
    </xf>
    <xf numFmtId="38" fontId="10" fillId="0" borderId="0" xfId="2" applyFont="1" applyAlignment="1">
      <alignment vertical="center"/>
    </xf>
    <xf numFmtId="0" fontId="5" fillId="2" borderId="2" xfId="0" applyFont="1" applyFill="1" applyBorder="1" applyAlignment="1" applyProtection="1">
      <alignment horizontal="center" vertical="center" shrinkToFit="1"/>
    </xf>
    <xf numFmtId="179" fontId="0" fillId="0" borderId="0" xfId="0" applyNumberFormat="1"/>
    <xf numFmtId="180" fontId="10" fillId="0" borderId="0" xfId="0" applyNumberFormat="1" applyFont="1" applyAlignment="1">
      <alignment vertical="center"/>
    </xf>
    <xf numFmtId="0" fontId="5" fillId="2" borderId="2" xfId="0" applyFont="1" applyFill="1" applyBorder="1" applyAlignment="1" applyProtection="1">
      <alignment horizontal="center" vertical="center" shrinkToFit="1"/>
    </xf>
    <xf numFmtId="0" fontId="5" fillId="2" borderId="2" xfId="0" applyFont="1" applyFill="1" applyBorder="1" applyAlignment="1" applyProtection="1">
      <alignment horizontal="center" vertical="center" shrinkToFit="1"/>
    </xf>
    <xf numFmtId="0" fontId="5" fillId="2" borderId="2" xfId="0" applyFont="1" applyFill="1" applyBorder="1" applyAlignment="1" applyProtection="1">
      <alignment horizontal="center" vertical="center" shrinkToFit="1"/>
    </xf>
    <xf numFmtId="38" fontId="0" fillId="0" borderId="10" xfId="2" applyFont="1" applyFill="1" applyBorder="1" applyAlignment="1"/>
    <xf numFmtId="177" fontId="0" fillId="0" borderId="10" xfId="0" applyNumberFormat="1" applyFill="1" applyBorder="1"/>
    <xf numFmtId="38" fontId="0" fillId="3" borderId="1" xfId="2" applyFont="1" applyFill="1" applyBorder="1" applyAlignment="1"/>
    <xf numFmtId="178" fontId="5" fillId="3" borderId="0" xfId="0" applyNumberFormat="1" applyFont="1" applyFill="1" applyAlignment="1" applyProtection="1">
      <alignment horizontal="right" vertical="center" shrinkToFit="1"/>
      <protection locked="0"/>
    </xf>
    <xf numFmtId="178" fontId="5" fillId="3" borderId="0" xfId="0" applyNumberFormat="1" applyFont="1" applyFill="1" applyBorder="1" applyAlignment="1" applyProtection="1">
      <alignment horizontal="right" vertical="center" shrinkToFit="1"/>
      <protection locked="0"/>
    </xf>
    <xf numFmtId="20" fontId="5" fillId="3" borderId="0" xfId="0" applyNumberFormat="1" applyFont="1" applyFill="1" applyAlignment="1" applyProtection="1">
      <alignment horizontal="center" vertical="center" shrinkToFit="1"/>
      <protection locked="0"/>
    </xf>
    <xf numFmtId="20" fontId="9" fillId="3" borderId="0" xfId="0" applyNumberFormat="1" applyFont="1" applyFill="1" applyAlignment="1" applyProtection="1">
      <alignment horizontal="center" vertical="center" shrinkToFit="1"/>
      <protection locked="0"/>
    </xf>
    <xf numFmtId="20" fontId="9" fillId="3" borderId="0" xfId="0" applyNumberFormat="1" applyFont="1" applyFill="1" applyBorder="1" applyAlignment="1" applyProtection="1">
      <alignment horizontal="center" vertical="center" shrinkToFit="1"/>
      <protection locked="0"/>
    </xf>
    <xf numFmtId="38" fontId="10" fillId="3" borderId="0" xfId="2" applyFont="1" applyFill="1" applyAlignment="1">
      <alignment vertical="center"/>
    </xf>
    <xf numFmtId="21" fontId="5" fillId="3" borderId="0" xfId="0" applyNumberFormat="1" applyFont="1" applyFill="1" applyAlignment="1" applyProtection="1">
      <alignment horizontal="center" vertical="center" shrinkToFit="1"/>
      <protection locked="0"/>
    </xf>
    <xf numFmtId="20" fontId="5" fillId="3" borderId="0" xfId="0" applyNumberFormat="1" applyFont="1" applyFill="1" applyBorder="1" applyAlignment="1" applyProtection="1">
      <alignment horizontal="center" vertical="center" shrinkToFit="1"/>
      <protection locked="0"/>
    </xf>
    <xf numFmtId="0" fontId="10" fillId="3" borderId="0" xfId="0" applyFont="1" applyFill="1" applyAlignment="1">
      <alignment vertical="center"/>
    </xf>
    <xf numFmtId="46" fontId="5" fillId="3" borderId="0" xfId="0" applyNumberFormat="1" applyFont="1" applyFill="1" applyAlignment="1" applyProtection="1">
      <alignment horizontal="center" vertical="center" shrinkToFit="1"/>
      <protection locked="0"/>
    </xf>
    <xf numFmtId="181" fontId="0" fillId="0" borderId="1" xfId="0" applyNumberFormat="1" applyFill="1" applyBorder="1"/>
    <xf numFmtId="0" fontId="5" fillId="2" borderId="2" xfId="0" applyFont="1" applyFill="1" applyBorder="1" applyAlignment="1" applyProtection="1">
      <alignment horizontal="center" vertical="center" shrinkToFit="1"/>
    </xf>
    <xf numFmtId="0" fontId="8" fillId="0" borderId="0" xfId="0" applyFont="1" applyAlignment="1" applyProtection="1">
      <alignment horizontal="left" vertical="center"/>
    </xf>
    <xf numFmtId="0" fontId="4" fillId="0" borderId="6" xfId="0" applyFont="1" applyBorder="1" applyAlignment="1" applyProtection="1">
      <alignment horizontal="center" vertical="center"/>
    </xf>
    <xf numFmtId="0" fontId="4" fillId="0" borderId="0" xfId="0" applyFont="1" applyBorder="1" applyAlignment="1" applyProtection="1">
      <alignment horizontal="center" vertical="center"/>
    </xf>
    <xf numFmtId="56" fontId="5" fillId="0" borderId="5" xfId="0" applyNumberFormat="1" applyFont="1" applyBorder="1" applyAlignment="1" applyProtection="1">
      <alignment horizontal="left" vertical="center" shrinkToFit="1"/>
    </xf>
    <xf numFmtId="56" fontId="5" fillId="0" borderId="6" xfId="0" applyNumberFormat="1" applyFont="1" applyBorder="1" applyAlignment="1" applyProtection="1">
      <alignment horizontal="left" vertical="center" shrinkToFit="1"/>
    </xf>
    <xf numFmtId="0" fontId="6" fillId="0" borderId="3" xfId="0" applyFont="1" applyFill="1" applyBorder="1" applyAlignment="1" applyProtection="1">
      <alignment horizontal="left" vertical="center"/>
    </xf>
    <xf numFmtId="0" fontId="6" fillId="0" borderId="5" xfId="0" applyFont="1" applyFill="1" applyBorder="1" applyAlignment="1" applyProtection="1">
      <alignment horizontal="left" vertical="center"/>
    </xf>
    <xf numFmtId="0" fontId="6" fillId="0" borderId="4" xfId="0" applyFont="1" applyFill="1" applyBorder="1" applyAlignment="1" applyProtection="1">
      <alignment horizontal="left" vertical="center"/>
    </xf>
    <xf numFmtId="0" fontId="5" fillId="0" borderId="3" xfId="0" applyFont="1" applyBorder="1" applyAlignment="1" applyProtection="1">
      <alignment horizontal="left" vertical="center"/>
    </xf>
    <xf numFmtId="0" fontId="5" fillId="0" borderId="5" xfId="0" applyFont="1" applyBorder="1" applyAlignment="1" applyProtection="1">
      <alignment horizontal="left" vertical="center"/>
    </xf>
    <xf numFmtId="0" fontId="5" fillId="0" borderId="4" xfId="0" applyFont="1" applyBorder="1" applyAlignment="1" applyProtection="1">
      <alignment horizontal="left" vertical="center"/>
    </xf>
    <xf numFmtId="38" fontId="0" fillId="3" borderId="1" xfId="2" applyFont="1" applyFill="1" applyBorder="1" applyAlignment="1">
      <alignment horizontal="left"/>
    </xf>
    <xf numFmtId="38" fontId="5" fillId="0" borderId="3" xfId="0" applyNumberFormat="1" applyFont="1" applyBorder="1" applyAlignment="1" applyProtection="1">
      <alignment horizontal="left" vertical="center"/>
    </xf>
  </cellXfs>
  <cellStyles count="3">
    <cellStyle name="桁区切り" xfId="2" builtinId="6"/>
    <cellStyle name="標準" xfId="0" builtinId="0"/>
    <cellStyle name="標準 2" xfId="1" xr:uid="{00000000-0005-0000-0000-000001000000}"/>
  </cellStyles>
  <dxfs count="669">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ill>
        <patternFill patternType="solid">
          <fgColor indexed="64"/>
          <bgColor theme="3" tint="0.79998168889431442"/>
        </patternFill>
      </fill>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solid">
          <fgColor indexed="64"/>
          <bgColor theme="3" tint="0.79998168889431442"/>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ont>
        <sz val="10"/>
        <name val="ＭＳ 明朝"/>
        <family val="1"/>
        <charset val="128"/>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6" formatCode="#,##0;[Red]\-#,##0"/>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solid">
          <fgColor indexed="64"/>
          <bgColor theme="3" tint="0.79998168889431442"/>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i val="0"/>
        <strike val="0"/>
        <condense val="0"/>
        <extend val="0"/>
        <outline val="0"/>
        <shadow val="0"/>
        <u val="none"/>
        <vertAlign val="baseline"/>
        <sz val="10"/>
        <color auto="1"/>
        <name val="ＭＳ 明朝"/>
        <family val="1"/>
        <charset val="128"/>
        <scheme val="none"/>
      </font>
      <numFmt numFmtId="177"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amily val="1"/>
        <charset val="128"/>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auto="1"/>
        <name val="ＭＳ 明朝"/>
        <family val="1"/>
        <charset val="128"/>
        <scheme val="none"/>
      </font>
      <alignment horizontal="center" vertical="center" textRotation="0" wrapText="0" indent="0" justifyLastLine="0" shrinkToFit="1" readingOrder="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25" formatCode="h:mm"/>
      <fill>
        <patternFill patternType="solid">
          <fgColor indexed="64"/>
          <bgColor theme="3" tint="0.79998168889431442"/>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family val="1"/>
        <charset val="128"/>
        <scheme val="none"/>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amily val="1"/>
        <charset val="128"/>
      </font>
      <numFmt numFmtId="178" formatCode="m&quot;月&quot;d&quot;日&quot;;@"/>
      <fill>
        <patternFill patternType="solid">
          <fgColor indexed="64"/>
          <bgColor theme="3" tint="0.79998168889431442"/>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auto="1"/>
        <name val="ＭＳ 明朝"/>
        <family val="1"/>
        <charset val="128"/>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numFmt numFmtId="176" formatCode="h&quot;時間&quot;mm&quot;分&quot;;@"/>
      <fill>
        <patternFill patternType="none">
          <fgColor indexed="64"/>
          <bgColor auto="1"/>
        </patternFill>
      </fill>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sz val="10"/>
        <color rgb="FFFF000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protection locked="1" hidden="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sz val="10"/>
        <name val="ＭＳ 明朝"/>
      </font>
      <numFmt numFmtId="178"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protection locked="1" hidden="0"/>
    </dxf>
    <dxf>
      <font>
        <strike val="0"/>
        <outline val="0"/>
        <shadow val="0"/>
        <u val="none"/>
        <vertAlign val="baseline"/>
        <sz val="10"/>
      </font>
      <fill>
        <patternFill patternType="none">
          <fgColor rgb="FF000000"/>
          <bgColor auto="1"/>
        </patternFill>
      </fill>
      <protection locked="1" hidden="0"/>
    </dxf>
    <dxf>
      <border outline="0">
        <bottom style="thin">
          <color rgb="FF000000"/>
        </bottom>
      </border>
    </dxf>
    <dxf>
      <font>
        <strike val="0"/>
        <outline val="0"/>
        <shadow val="0"/>
        <u val="none"/>
        <vertAlign val="baseline"/>
        <sz val="10"/>
      </font>
      <fill>
        <patternFill patternType="none">
          <fgColor indexed="64"/>
          <bgColor auto="1"/>
        </patternFill>
      </fill>
      <protection locked="1" hidden="0"/>
    </dxf>
    <dxf>
      <fill>
        <patternFill>
          <bgColor theme="0" tint="-4.9989318521683403E-2"/>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テーブル スタイル 1" pivot="0" count="1" xr9:uid="{00000000-0011-0000-FFFF-FFFF00000000}">
      <tableStyleElement type="wholeTable" dxfId="668"/>
    </tableStyle>
    <tableStyle name="テーブル スタイル 2" pivot="0" count="6" xr9:uid="{00000000-0011-0000-FFFF-FFFF01000000}">
      <tableStyleElement type="wholeTable" dxfId="667"/>
      <tableStyleElement type="headerRow" dxfId="666"/>
      <tableStyleElement type="totalRow" dxfId="665"/>
      <tableStyleElement type="firstColumn" dxfId="664"/>
      <tableStyleElement type="lastColumn" dxfId="663"/>
      <tableStyleElement type="firstRowStripe" dxfId="66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0000000-0008-0000-00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0000000-0008-0000-00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0000000-0008-0000-00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00000000-0008-0000-00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00000000-0008-0000-00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0000000-0008-0000-00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0000000-0008-0000-00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00000000-0008-0000-00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00000000-0008-0000-00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0000000-0008-0000-00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00000000-0008-0000-00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000000-0008-0000-00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0000000-0008-0000-00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0000000-0008-0000-00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000000-0008-0000-00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00000000-0008-0000-00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0000000-0008-0000-00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00000000-0008-0000-00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0000000-0008-0000-00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0000000-0008-0000-00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0000000-0008-0000-00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00000000-0008-0000-00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0000000-0008-0000-00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00000000-0008-0000-00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00000000-0008-0000-00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0000000-0008-0000-00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46719</xdr:colOff>
      <xdr:row>6</xdr:row>
      <xdr:rowOff>275320</xdr:rowOff>
    </xdr:from>
    <xdr:to>
      <xdr:col>4</xdr:col>
      <xdr:colOff>555172</xdr:colOff>
      <xdr:row>14</xdr:row>
      <xdr:rowOff>13607</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203326" y="1935391"/>
          <a:ext cx="1297667" cy="2133145"/>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27215</xdr:colOff>
      <xdr:row>16</xdr:row>
      <xdr:rowOff>197756</xdr:rowOff>
    </xdr:from>
    <xdr:to>
      <xdr:col>5</xdr:col>
      <xdr:colOff>421822</xdr:colOff>
      <xdr:row>23</xdr:row>
      <xdr:rowOff>228148</xdr:rowOff>
    </xdr:to>
    <xdr:sp macro="" textlink="">
      <xdr:nvSpPr>
        <xdr:cNvPr id="31" name="角丸四角形 30">
          <a:extLst>
            <a:ext uri="{FF2B5EF4-FFF2-40B4-BE49-F238E27FC236}">
              <a16:creationId xmlns:a16="http://schemas.microsoft.com/office/drawing/2014/main" id="{00000000-0008-0000-0000-00001F000000}"/>
            </a:ext>
          </a:extLst>
        </xdr:cNvPr>
        <xdr:cNvSpPr/>
      </xdr:nvSpPr>
      <xdr:spPr>
        <a:xfrm>
          <a:off x="27215" y="4922156"/>
          <a:ext cx="3156857" cy="2163992"/>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出勤簿・タイムカード等を参考に、当該事業に従事した作業時刻・休憩等除外時間をご記入ください。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作業時間数は自動計算されます。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超過勤務・休日労働等、助成対象とならない時間帯を記入した場合、審査により助成対象外となりますのでご注意ください。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サービス開発に関しない作業が挟まれた場合は、休憩等除外時間に含めて算出してください。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338820</xdr:colOff>
      <xdr:row>14</xdr:row>
      <xdr:rowOff>13607</xdr:rowOff>
    </xdr:from>
    <xdr:to>
      <xdr:col>3</xdr:col>
      <xdr:colOff>91397</xdr:colOff>
      <xdr:row>16</xdr:row>
      <xdr:rowOff>197756</xdr:rowOff>
    </xdr:to>
    <xdr:cxnSp macro="">
      <xdr:nvCxnSpPr>
        <xdr:cNvPr id="32" name="カギ線コネクタ 31">
          <a:extLst>
            <a:ext uri="{FF2B5EF4-FFF2-40B4-BE49-F238E27FC236}">
              <a16:creationId xmlns:a16="http://schemas.microsoft.com/office/drawing/2014/main" id="{00000000-0008-0000-0000-000020000000}"/>
            </a:ext>
          </a:extLst>
        </xdr:cNvPr>
        <xdr:cNvCxnSpPr>
          <a:stCxn id="31" idx="0"/>
          <a:endCxn id="30" idx="2"/>
        </xdr:cNvCxnSpPr>
      </xdr:nvCxnSpPr>
      <xdr:spPr>
        <a:xfrm rot="5400000" flipH="1" flipV="1">
          <a:off x="1404146" y="4329906"/>
          <a:ext cx="793749" cy="390752"/>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9</xdr:col>
      <xdr:colOff>54427</xdr:colOff>
      <xdr:row>6</xdr:row>
      <xdr:rowOff>297088</xdr:rowOff>
    </xdr:from>
    <xdr:to>
      <xdr:col>9</xdr:col>
      <xdr:colOff>2259147</xdr:colOff>
      <xdr:row>14</xdr:row>
      <xdr:rowOff>40821</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5742213" y="1957159"/>
          <a:ext cx="2204720" cy="2138591"/>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1014643</xdr:colOff>
      <xdr:row>18</xdr:row>
      <xdr:rowOff>112033</xdr:rowOff>
    </xdr:from>
    <xdr:to>
      <xdr:col>11</xdr:col>
      <xdr:colOff>346532</xdr:colOff>
      <xdr:row>22</xdr:row>
      <xdr:rowOff>34472</xdr:rowOff>
    </xdr:to>
    <xdr:sp macro="" textlink="">
      <xdr:nvSpPr>
        <xdr:cNvPr id="35" name="角丸四角形 34">
          <a:extLst>
            <a:ext uri="{FF2B5EF4-FFF2-40B4-BE49-F238E27FC236}">
              <a16:creationId xmlns:a16="http://schemas.microsoft.com/office/drawing/2014/main" id="{00000000-0008-0000-0000-000023000000}"/>
            </a:ext>
          </a:extLst>
        </xdr:cNvPr>
        <xdr:cNvSpPr/>
      </xdr:nvSpPr>
      <xdr:spPr>
        <a:xfrm>
          <a:off x="6702429" y="5364390"/>
          <a:ext cx="2461532" cy="1119868"/>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従事した当該事業に関する作業内容をご記入ください。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記入いただいた作業内容の成果物や報告書など作業実績を証明するものが必要になります。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xdr:col>
      <xdr:colOff>1156787</xdr:colOff>
      <xdr:row>14</xdr:row>
      <xdr:rowOff>40821</xdr:rowOff>
    </xdr:from>
    <xdr:to>
      <xdr:col>9</xdr:col>
      <xdr:colOff>2248584</xdr:colOff>
      <xdr:row>18</xdr:row>
      <xdr:rowOff>112033</xdr:rowOff>
    </xdr:to>
    <xdr:cxnSp macro="">
      <xdr:nvCxnSpPr>
        <xdr:cNvPr id="36" name="カギ線コネクタ 35">
          <a:extLst>
            <a:ext uri="{FF2B5EF4-FFF2-40B4-BE49-F238E27FC236}">
              <a16:creationId xmlns:a16="http://schemas.microsoft.com/office/drawing/2014/main" id="{00000000-0008-0000-0000-000024000000}"/>
            </a:ext>
          </a:extLst>
        </xdr:cNvPr>
        <xdr:cNvCxnSpPr>
          <a:stCxn id="35" idx="0"/>
          <a:endCxn id="34" idx="2"/>
        </xdr:cNvCxnSpPr>
      </xdr:nvCxnSpPr>
      <xdr:spPr>
        <a:xfrm rot="16200000" flipV="1">
          <a:off x="6756152" y="4184171"/>
          <a:ext cx="1268640" cy="1091797"/>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10</xdr:col>
      <xdr:colOff>563459</xdr:colOff>
      <xdr:row>9</xdr:row>
      <xdr:rowOff>234639</xdr:rowOff>
    </xdr:from>
    <xdr:to>
      <xdr:col>15</xdr:col>
      <xdr:colOff>639383</xdr:colOff>
      <xdr:row>14</xdr:row>
      <xdr:rowOff>68712</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585626" y="2848722"/>
          <a:ext cx="4044674" cy="1368657"/>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②　各月のシートに情報を入力します。経費申請する月すべてのシートを完成させます。</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申請しない月の情報は入力しないでください。</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入力された情報は集計シートにすべて反映されます。</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76201</xdr:colOff>
      <xdr:row>6</xdr:row>
      <xdr:rowOff>272139</xdr:rowOff>
    </xdr:from>
    <xdr:to>
      <xdr:col>0</xdr:col>
      <xdr:colOff>729343</xdr:colOff>
      <xdr:row>14</xdr:row>
      <xdr:rowOff>21770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flipV="1">
          <a:off x="76201" y="1948539"/>
          <a:ext cx="653142" cy="2188031"/>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556835</xdr:colOff>
      <xdr:row>5</xdr:row>
      <xdr:rowOff>145179</xdr:rowOff>
    </xdr:from>
    <xdr:to>
      <xdr:col>15</xdr:col>
      <xdr:colOff>615194</xdr:colOff>
      <xdr:row>9</xdr:row>
      <xdr:rowOff>98233</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9329360" y="1592979"/>
          <a:ext cx="4392234" cy="1096054"/>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①　始めに「集計」シートに企業名、従事者氏名、時給単価を入力してください。</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集計シートの値が各月のシートに反映されます。</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7421</xdr:colOff>
      <xdr:row>6</xdr:row>
      <xdr:rowOff>296387</xdr:rowOff>
    </xdr:from>
    <xdr:to>
      <xdr:col>7</xdr:col>
      <xdr:colOff>27214</xdr:colOff>
      <xdr:row>14</xdr:row>
      <xdr:rowOff>40821</xdr:rowOff>
    </xdr:to>
    <xdr:sp macro="" textlink="">
      <xdr:nvSpPr>
        <xdr:cNvPr id="54" name="正方形/長方形 53">
          <a:extLst>
            <a:ext uri="{FF2B5EF4-FFF2-40B4-BE49-F238E27FC236}">
              <a16:creationId xmlns:a16="http://schemas.microsoft.com/office/drawing/2014/main" id="{6A6E5FC3-59E9-4AB9-BF2C-A6D0BDF11AF3}"/>
            </a:ext>
          </a:extLst>
        </xdr:cNvPr>
        <xdr:cNvSpPr/>
      </xdr:nvSpPr>
      <xdr:spPr>
        <a:xfrm>
          <a:off x="3327564" y="1956458"/>
          <a:ext cx="809007" cy="2139292"/>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27378</xdr:colOff>
      <xdr:row>6</xdr:row>
      <xdr:rowOff>296388</xdr:rowOff>
    </xdr:from>
    <xdr:to>
      <xdr:col>8</xdr:col>
      <xdr:colOff>47171</xdr:colOff>
      <xdr:row>14</xdr:row>
      <xdr:rowOff>40822</xdr:rowOff>
    </xdr:to>
    <xdr:sp macro="" textlink="">
      <xdr:nvSpPr>
        <xdr:cNvPr id="56" name="正方形/長方形 55">
          <a:extLst>
            <a:ext uri="{FF2B5EF4-FFF2-40B4-BE49-F238E27FC236}">
              <a16:creationId xmlns:a16="http://schemas.microsoft.com/office/drawing/2014/main" id="{6852C1D1-108F-4EA3-9D21-E8F1DE5C1CD9}"/>
            </a:ext>
          </a:extLst>
        </xdr:cNvPr>
        <xdr:cNvSpPr/>
      </xdr:nvSpPr>
      <xdr:spPr>
        <a:xfrm>
          <a:off x="4136735" y="1956459"/>
          <a:ext cx="809007" cy="2139292"/>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40822</xdr:colOff>
      <xdr:row>6</xdr:row>
      <xdr:rowOff>296387</xdr:rowOff>
    </xdr:from>
    <xdr:to>
      <xdr:col>9</xdr:col>
      <xdr:colOff>47170</xdr:colOff>
      <xdr:row>14</xdr:row>
      <xdr:rowOff>50346</xdr:rowOff>
    </xdr:to>
    <xdr:sp macro="" textlink="">
      <xdr:nvSpPr>
        <xdr:cNvPr id="57" name="正方形/長方形 56">
          <a:extLst>
            <a:ext uri="{FF2B5EF4-FFF2-40B4-BE49-F238E27FC236}">
              <a16:creationId xmlns:a16="http://schemas.microsoft.com/office/drawing/2014/main" id="{71B45EE8-529B-4537-AED6-E424EE1688B0}"/>
            </a:ext>
          </a:extLst>
        </xdr:cNvPr>
        <xdr:cNvSpPr/>
      </xdr:nvSpPr>
      <xdr:spPr>
        <a:xfrm>
          <a:off x="4939393" y="1956458"/>
          <a:ext cx="795563" cy="2148817"/>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195945</xdr:colOff>
      <xdr:row>24</xdr:row>
      <xdr:rowOff>7258</xdr:rowOff>
    </xdr:from>
    <xdr:to>
      <xdr:col>7</xdr:col>
      <xdr:colOff>223158</xdr:colOff>
      <xdr:row>27</xdr:row>
      <xdr:rowOff>0</xdr:rowOff>
    </xdr:to>
    <xdr:sp macro="" textlink="">
      <xdr:nvSpPr>
        <xdr:cNvPr id="60" name="角丸四角形 30">
          <a:extLst>
            <a:ext uri="{FF2B5EF4-FFF2-40B4-BE49-F238E27FC236}">
              <a16:creationId xmlns:a16="http://schemas.microsoft.com/office/drawing/2014/main" id="{53D9A9AF-F417-422A-9679-A5B8EC4C71DE}"/>
            </a:ext>
          </a:extLst>
        </xdr:cNvPr>
        <xdr:cNvSpPr/>
      </xdr:nvSpPr>
      <xdr:spPr>
        <a:xfrm>
          <a:off x="2320020" y="7170058"/>
          <a:ext cx="2398938" cy="907142"/>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８時間を超える場合は、自動的に８時間が入力されます。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5</xdr:col>
      <xdr:colOff>757239</xdr:colOff>
      <xdr:row>14</xdr:row>
      <xdr:rowOff>40822</xdr:rowOff>
    </xdr:from>
    <xdr:to>
      <xdr:col>6</xdr:col>
      <xdr:colOff>450705</xdr:colOff>
      <xdr:row>24</xdr:row>
      <xdr:rowOff>7259</xdr:rowOff>
    </xdr:to>
    <xdr:cxnSp macro="">
      <xdr:nvCxnSpPr>
        <xdr:cNvPr id="61" name="カギ線コネクタ 31">
          <a:extLst>
            <a:ext uri="{FF2B5EF4-FFF2-40B4-BE49-F238E27FC236}">
              <a16:creationId xmlns:a16="http://schemas.microsoft.com/office/drawing/2014/main" id="{1BAAFC5C-3A58-4268-8A79-85F4A88E3E0C}"/>
            </a:ext>
          </a:extLst>
        </xdr:cNvPr>
        <xdr:cNvCxnSpPr>
          <a:stCxn id="60" idx="0"/>
          <a:endCxn id="54" idx="2"/>
        </xdr:cNvCxnSpPr>
      </xdr:nvCxnSpPr>
      <xdr:spPr>
        <a:xfrm rot="5400000" flipH="1" flipV="1">
          <a:off x="2292391" y="5382720"/>
          <a:ext cx="3014437" cy="560241"/>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6</xdr:col>
      <xdr:colOff>369661</xdr:colOff>
      <xdr:row>20</xdr:row>
      <xdr:rowOff>176894</xdr:rowOff>
    </xdr:from>
    <xdr:to>
      <xdr:col>8</xdr:col>
      <xdr:colOff>485775</xdr:colOff>
      <xdr:row>22</xdr:row>
      <xdr:rowOff>224971</xdr:rowOff>
    </xdr:to>
    <xdr:sp macro="" textlink="">
      <xdr:nvSpPr>
        <xdr:cNvPr id="64" name="角丸四角形 30">
          <a:extLst>
            <a:ext uri="{FF2B5EF4-FFF2-40B4-BE49-F238E27FC236}">
              <a16:creationId xmlns:a16="http://schemas.microsoft.com/office/drawing/2014/main" id="{47331874-9B5A-477B-9763-A04C56D16FC5}"/>
            </a:ext>
          </a:extLst>
        </xdr:cNvPr>
        <xdr:cNvSpPr/>
      </xdr:nvSpPr>
      <xdr:spPr>
        <a:xfrm>
          <a:off x="3689804" y="6027965"/>
          <a:ext cx="1694542" cy="646792"/>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集計シートの時給単価から選択できます。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427719</xdr:colOff>
      <xdr:row>14</xdr:row>
      <xdr:rowOff>40822</xdr:rowOff>
    </xdr:from>
    <xdr:to>
      <xdr:col>7</xdr:col>
      <xdr:colOff>431883</xdr:colOff>
      <xdr:row>20</xdr:row>
      <xdr:rowOff>180069</xdr:rowOff>
    </xdr:to>
    <xdr:cxnSp macro="">
      <xdr:nvCxnSpPr>
        <xdr:cNvPr id="65" name="カギ線コネクタ 31">
          <a:extLst>
            <a:ext uri="{FF2B5EF4-FFF2-40B4-BE49-F238E27FC236}">
              <a16:creationId xmlns:a16="http://schemas.microsoft.com/office/drawing/2014/main" id="{599B68D9-3C1F-4368-9CE3-39523FABAFBD}"/>
            </a:ext>
          </a:extLst>
        </xdr:cNvPr>
        <xdr:cNvCxnSpPr>
          <a:stCxn id="64" idx="0"/>
          <a:endCxn id="56" idx="2"/>
        </xdr:cNvCxnSpPr>
      </xdr:nvCxnSpPr>
      <xdr:spPr>
        <a:xfrm rot="5400000" flipH="1" flipV="1">
          <a:off x="3571463" y="5061364"/>
          <a:ext cx="1935389" cy="4164"/>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7</xdr:col>
      <xdr:colOff>560162</xdr:colOff>
      <xdr:row>16</xdr:row>
      <xdr:rowOff>200028</xdr:rowOff>
    </xdr:from>
    <xdr:to>
      <xdr:col>9</xdr:col>
      <xdr:colOff>870857</xdr:colOff>
      <xdr:row>19</xdr:row>
      <xdr:rowOff>95250</xdr:rowOff>
    </xdr:to>
    <xdr:sp macro="" textlink="">
      <xdr:nvSpPr>
        <xdr:cNvPr id="70" name="角丸四角形 30">
          <a:extLst>
            <a:ext uri="{FF2B5EF4-FFF2-40B4-BE49-F238E27FC236}">
              <a16:creationId xmlns:a16="http://schemas.microsoft.com/office/drawing/2014/main" id="{618571AA-9FDF-4732-A827-962A712DB756}"/>
            </a:ext>
          </a:extLst>
        </xdr:cNvPr>
        <xdr:cNvSpPr/>
      </xdr:nvSpPr>
      <xdr:spPr>
        <a:xfrm>
          <a:off x="4669519" y="4853671"/>
          <a:ext cx="1889124" cy="793293"/>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日額が</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10,000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円を超える場合は自動的に</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10,000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円が入力されます。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8</xdr:col>
      <xdr:colOff>440192</xdr:colOff>
      <xdr:row>14</xdr:row>
      <xdr:rowOff>47171</xdr:rowOff>
    </xdr:from>
    <xdr:to>
      <xdr:col>8</xdr:col>
      <xdr:colOff>715511</xdr:colOff>
      <xdr:row>16</xdr:row>
      <xdr:rowOff>200028</xdr:rowOff>
    </xdr:to>
    <xdr:cxnSp macro="">
      <xdr:nvCxnSpPr>
        <xdr:cNvPr id="71" name="カギ線コネクタ 31">
          <a:extLst>
            <a:ext uri="{FF2B5EF4-FFF2-40B4-BE49-F238E27FC236}">
              <a16:creationId xmlns:a16="http://schemas.microsoft.com/office/drawing/2014/main" id="{DCE1F40E-F0F0-467D-BA6E-9F17DB3D6011}"/>
            </a:ext>
          </a:extLst>
        </xdr:cNvPr>
        <xdr:cNvCxnSpPr>
          <a:stCxn id="70" idx="0"/>
          <a:endCxn id="57" idx="2"/>
        </xdr:cNvCxnSpPr>
      </xdr:nvCxnSpPr>
      <xdr:spPr>
        <a:xfrm rot="16200000" flipV="1">
          <a:off x="5100637" y="4340226"/>
          <a:ext cx="751571" cy="275319"/>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5</xdr:col>
      <xdr:colOff>772595</xdr:colOff>
      <xdr:row>30</xdr:row>
      <xdr:rowOff>27420</xdr:rowOff>
    </xdr:from>
    <xdr:to>
      <xdr:col>7</xdr:col>
      <xdr:colOff>9524</xdr:colOff>
      <xdr:row>31</xdr:row>
      <xdr:rowOff>27215</xdr:rowOff>
    </xdr:to>
    <xdr:sp macro="" textlink="">
      <xdr:nvSpPr>
        <xdr:cNvPr id="81" name="正方形/長方形 80">
          <a:extLst>
            <a:ext uri="{FF2B5EF4-FFF2-40B4-BE49-F238E27FC236}">
              <a16:creationId xmlns:a16="http://schemas.microsoft.com/office/drawing/2014/main" id="{60EA0A96-0585-4B08-AE42-81AAEA1AC688}"/>
            </a:ext>
          </a:extLst>
        </xdr:cNvPr>
        <xdr:cNvSpPr/>
      </xdr:nvSpPr>
      <xdr:spPr>
        <a:xfrm>
          <a:off x="3303524" y="8872063"/>
          <a:ext cx="815357" cy="299152"/>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300265</xdr:colOff>
      <xdr:row>23</xdr:row>
      <xdr:rowOff>238580</xdr:rowOff>
    </xdr:from>
    <xdr:to>
      <xdr:col>9</xdr:col>
      <xdr:colOff>2033359</xdr:colOff>
      <xdr:row>26</xdr:row>
      <xdr:rowOff>222250</xdr:rowOff>
    </xdr:to>
    <xdr:sp macro="" textlink="">
      <xdr:nvSpPr>
        <xdr:cNvPr id="82" name="角丸四角形 30">
          <a:extLst>
            <a:ext uri="{FF2B5EF4-FFF2-40B4-BE49-F238E27FC236}">
              <a16:creationId xmlns:a16="http://schemas.microsoft.com/office/drawing/2014/main" id="{630043F8-7C93-4372-BB4E-AF70AE9A1C97}"/>
            </a:ext>
          </a:extLst>
        </xdr:cNvPr>
        <xdr:cNvSpPr/>
      </xdr:nvSpPr>
      <xdr:spPr>
        <a:xfrm>
          <a:off x="5221515" y="7033080"/>
          <a:ext cx="2526844" cy="888545"/>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150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時間を超えると赤字になります。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150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時間を超えないように調整してください。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6</xdr:col>
      <xdr:colOff>391060</xdr:colOff>
      <xdr:row>26</xdr:row>
      <xdr:rowOff>222251</xdr:rowOff>
    </xdr:from>
    <xdr:to>
      <xdr:col>9</xdr:col>
      <xdr:colOff>769937</xdr:colOff>
      <xdr:row>30</xdr:row>
      <xdr:rowOff>27421</xdr:rowOff>
    </xdr:to>
    <xdr:cxnSp macro="">
      <xdr:nvCxnSpPr>
        <xdr:cNvPr id="83" name="カギ線コネクタ 31">
          <a:extLst>
            <a:ext uri="{FF2B5EF4-FFF2-40B4-BE49-F238E27FC236}">
              <a16:creationId xmlns:a16="http://schemas.microsoft.com/office/drawing/2014/main" id="{48AD2925-BBC9-4299-9A93-EB4C02EB2EE9}"/>
            </a:ext>
          </a:extLst>
        </xdr:cNvPr>
        <xdr:cNvCxnSpPr>
          <a:stCxn id="82" idx="2"/>
          <a:endCxn id="81" idx="0"/>
        </xdr:cNvCxnSpPr>
      </xdr:nvCxnSpPr>
      <xdr:spPr>
        <a:xfrm rot="5400000">
          <a:off x="4599039" y="7047397"/>
          <a:ext cx="1011670" cy="2760127"/>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10</xdr:col>
      <xdr:colOff>552876</xdr:colOff>
      <xdr:row>14</xdr:row>
      <xdr:rowOff>176581</xdr:rowOff>
    </xdr:from>
    <xdr:to>
      <xdr:col>15</xdr:col>
      <xdr:colOff>628800</xdr:colOff>
      <xdr:row>17</xdr:row>
      <xdr:rowOff>280984</xdr:rowOff>
    </xdr:to>
    <xdr:sp macro="" textlink="">
      <xdr:nvSpPr>
        <xdr:cNvPr id="104" name="テキスト ボックス 103">
          <a:extLst>
            <a:ext uri="{FF2B5EF4-FFF2-40B4-BE49-F238E27FC236}">
              <a16:creationId xmlns:a16="http://schemas.microsoft.com/office/drawing/2014/main" id="{24B0C81B-88A8-4722-B14A-E296EF00F1C8}"/>
            </a:ext>
          </a:extLst>
        </xdr:cNvPr>
        <xdr:cNvSpPr txBox="1"/>
      </xdr:nvSpPr>
      <xdr:spPr>
        <a:xfrm>
          <a:off x="8575043" y="4325248"/>
          <a:ext cx="4044674" cy="1025153"/>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③　情報の入力が終わったら集計シートの情報を様式第６号実績報告書の人件費のシートに転記します（対象経費総額）。</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402772</xdr:colOff>
      <xdr:row>14</xdr:row>
      <xdr:rowOff>21770</xdr:rowOff>
    </xdr:from>
    <xdr:to>
      <xdr:col>2</xdr:col>
      <xdr:colOff>338819</xdr:colOff>
      <xdr:row>16</xdr:row>
      <xdr:rowOff>197756</xdr:rowOff>
    </xdr:to>
    <xdr:cxnSp macro="">
      <xdr:nvCxnSpPr>
        <xdr:cNvPr id="37" name="カギ線コネクタ 31">
          <a:extLst>
            <a:ext uri="{FF2B5EF4-FFF2-40B4-BE49-F238E27FC236}">
              <a16:creationId xmlns:a16="http://schemas.microsoft.com/office/drawing/2014/main" id="{F644282B-6F7F-40AE-AB52-C54F54033E66}"/>
            </a:ext>
          </a:extLst>
        </xdr:cNvPr>
        <xdr:cNvCxnSpPr>
          <a:stCxn id="31" idx="0"/>
          <a:endCxn id="47" idx="0"/>
        </xdr:cNvCxnSpPr>
      </xdr:nvCxnSpPr>
      <xdr:spPr>
        <a:xfrm rot="16200000" flipV="1">
          <a:off x="611415" y="3927927"/>
          <a:ext cx="785586" cy="1202872"/>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10</xdr:col>
      <xdr:colOff>559594</xdr:colOff>
      <xdr:row>2</xdr:row>
      <xdr:rowOff>23813</xdr:rowOff>
    </xdr:from>
    <xdr:to>
      <xdr:col>15</xdr:col>
      <xdr:colOff>610167</xdr:colOff>
      <xdr:row>4</xdr:row>
      <xdr:rowOff>281442</xdr:rowOff>
    </xdr:to>
    <xdr:sp macro="" textlink="">
      <xdr:nvSpPr>
        <xdr:cNvPr id="49" name="テキスト ボックス 48">
          <a:extLst>
            <a:ext uri="{FF2B5EF4-FFF2-40B4-BE49-F238E27FC236}">
              <a16:creationId xmlns:a16="http://schemas.microsoft.com/office/drawing/2014/main" id="{3E5CC553-FCEE-4376-8FC2-8EFF7A45B96E}"/>
            </a:ext>
          </a:extLst>
        </xdr:cNvPr>
        <xdr:cNvSpPr txBox="1"/>
      </xdr:nvSpPr>
      <xdr:spPr>
        <a:xfrm>
          <a:off x="8560594" y="559594"/>
          <a:ext cx="3979636" cy="876754"/>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従事者１名につき、本エクセルファイル全体をコピーし、作成してください。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187325</xdr:colOff>
      <xdr:row>6</xdr:row>
      <xdr:rowOff>219074</xdr:rowOff>
    </xdr:from>
    <xdr:to>
      <xdr:col>6</xdr:col>
      <xdr:colOff>600075</xdr:colOff>
      <xdr:row>9</xdr:row>
      <xdr:rowOff>6349</xdr:rowOff>
    </xdr:to>
    <xdr:sp macro="" textlink="">
      <xdr:nvSpPr>
        <xdr:cNvPr id="2" name="吹き出し: 四角形 1">
          <a:extLst>
            <a:ext uri="{FF2B5EF4-FFF2-40B4-BE49-F238E27FC236}">
              <a16:creationId xmlns:a16="http://schemas.microsoft.com/office/drawing/2014/main" id="{2ABCCEF2-8765-4432-983B-8766CE6670D1}"/>
            </a:ext>
          </a:extLst>
        </xdr:cNvPr>
        <xdr:cNvSpPr/>
      </xdr:nvSpPr>
      <xdr:spPr>
        <a:xfrm>
          <a:off x="3244850" y="1609724"/>
          <a:ext cx="2241550" cy="587375"/>
        </a:xfrm>
        <a:prstGeom prst="wedgeRectCallout">
          <a:avLst>
            <a:gd name="adj1" fmla="val -97028"/>
            <a:gd name="adj2" fmla="val 25044"/>
          </a:avLst>
        </a:prstGeom>
        <a:solidFill>
          <a:schemeClr val="bg1"/>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u="none">
              <a:solidFill>
                <a:schemeClr val="tx1"/>
              </a:solidFill>
            </a:rPr>
            <a:t>月別シートから自動集計</a:t>
          </a:r>
          <a:endParaRPr kumimoji="1" lang="en-US" altLang="ja-JP" sz="1000" b="0" u="none">
            <a:solidFill>
              <a:schemeClr val="tx1"/>
            </a:solidFill>
          </a:endParaRPr>
        </a:p>
        <a:p>
          <a:pPr algn="l"/>
          <a:r>
            <a:rPr kumimoji="1" lang="ja-JP" altLang="en-US" sz="1000">
              <a:solidFill>
                <a:schemeClr val="tx1"/>
              </a:solidFill>
            </a:rPr>
            <a:t>様式第</a:t>
          </a:r>
          <a:r>
            <a:rPr kumimoji="1" lang="en-US" altLang="ja-JP" sz="1000">
              <a:solidFill>
                <a:schemeClr val="tx1"/>
              </a:solidFill>
            </a:rPr>
            <a:t>6</a:t>
          </a:r>
          <a:r>
            <a:rPr kumimoji="1" lang="ja-JP" altLang="en-US" sz="1000">
              <a:solidFill>
                <a:schemeClr val="tx1"/>
              </a:solidFill>
            </a:rPr>
            <a:t>号実績報告書の直接人件費シートへ転記</a:t>
          </a:r>
        </a:p>
      </xdr:txBody>
    </xdr:sp>
    <xdr:clientData/>
  </xdr:twoCellAnchor>
  <xdr:twoCellAnchor>
    <xdr:from>
      <xdr:col>3</xdr:col>
      <xdr:colOff>209551</xdr:colOff>
      <xdr:row>12</xdr:row>
      <xdr:rowOff>82550</xdr:rowOff>
    </xdr:from>
    <xdr:to>
      <xdr:col>6</xdr:col>
      <xdr:colOff>581026</xdr:colOff>
      <xdr:row>15</xdr:row>
      <xdr:rowOff>133350</xdr:rowOff>
    </xdr:to>
    <xdr:sp macro="" textlink="">
      <xdr:nvSpPr>
        <xdr:cNvPr id="3" name="吹き出し: 四角形 2">
          <a:extLst>
            <a:ext uri="{FF2B5EF4-FFF2-40B4-BE49-F238E27FC236}">
              <a16:creationId xmlns:a16="http://schemas.microsoft.com/office/drawing/2014/main" id="{9DF9A4C3-3257-4DF7-848B-E014B556DE22}"/>
            </a:ext>
          </a:extLst>
        </xdr:cNvPr>
        <xdr:cNvSpPr/>
      </xdr:nvSpPr>
      <xdr:spPr>
        <a:xfrm>
          <a:off x="3267076" y="3073400"/>
          <a:ext cx="2200275" cy="641350"/>
        </a:xfrm>
        <a:prstGeom prst="wedgeRectCallout">
          <a:avLst>
            <a:gd name="adj1" fmla="val -98642"/>
            <a:gd name="adj2" fmla="val -81667"/>
          </a:avLst>
        </a:prstGeom>
        <a:solidFill>
          <a:schemeClr val="bg1"/>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0" u="none">
              <a:solidFill>
                <a:schemeClr val="tx1"/>
              </a:solidFill>
            </a:rPr>
            <a:t>時給単価が複数ある場合、３パターンまで入力可能。月別シートの時給単価入力時にメニュー選択可能</a:t>
          </a:r>
          <a:endParaRPr kumimoji="1" lang="ja-JP" altLang="en-US" sz="1000">
            <a:solidFill>
              <a:schemeClr val="tx1"/>
            </a:solidFill>
          </a:endParaRPr>
        </a:p>
      </xdr:txBody>
    </xdr:sp>
    <xdr:clientData/>
  </xdr:twoCellAnchor>
  <xdr:twoCellAnchor>
    <xdr:from>
      <xdr:col>1</xdr:col>
      <xdr:colOff>6350</xdr:colOff>
      <xdr:row>7</xdr:row>
      <xdr:rowOff>253999</xdr:rowOff>
    </xdr:from>
    <xdr:to>
      <xdr:col>2</xdr:col>
      <xdr:colOff>0</xdr:colOff>
      <xdr:row>9</xdr:row>
      <xdr:rowOff>28574</xdr:rowOff>
    </xdr:to>
    <xdr:sp macro="" textlink="">
      <xdr:nvSpPr>
        <xdr:cNvPr id="4" name="正方形/長方形 3">
          <a:extLst>
            <a:ext uri="{FF2B5EF4-FFF2-40B4-BE49-F238E27FC236}">
              <a16:creationId xmlns:a16="http://schemas.microsoft.com/office/drawing/2014/main" id="{47822EEA-E16E-4988-BF40-947DF763E5ED}"/>
            </a:ext>
          </a:extLst>
        </xdr:cNvPr>
        <xdr:cNvSpPr/>
      </xdr:nvSpPr>
      <xdr:spPr>
        <a:xfrm>
          <a:off x="1130300" y="1911349"/>
          <a:ext cx="1060450" cy="307975"/>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3B10F282-8C85-4E2F-9001-51898331055F}"/>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23C9F45D-661B-421A-83C2-DB405FECE3BF}"/>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F6770C2-C592-4E65-ADD1-84229B3F62A2}"/>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AB89965C-0963-4314-9218-A07963F70A7A}"/>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DF8699F4-6DB6-4DF5-B6DD-43EB3965B7B2}"/>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3D2ED547-6D31-4B61-8DEE-A6E1A9904223}"/>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5B8B2006-77B7-4D04-AB55-988E58064BD9}"/>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7874E817-7D58-40B0-AF8E-BFEDF08A5912}"/>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58C70248-E33D-4280-A545-D3B9E4CEA01F}"/>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804083E3-A97C-467C-83A5-60CBA23F63CA}"/>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9F07B9E5-8B15-404F-9E33-ECEEAC0C8A6E}"/>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F4C24BB-05E7-4B97-96B0-17ABF3DEC5B3}"/>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BC6241FE-0632-4A7C-88AE-D8FA2D7F0F6F}"/>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7D32B64A-5821-4239-A458-89B39713F673}"/>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E80B527-D35E-4E2B-BEF3-63EF9765FC7B}"/>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55928A7A-BD46-44BF-A342-FD8ED7D4ABA6}"/>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3A4007C0-1CA1-461E-BEBF-4B66035657DB}"/>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12443AF1-39FB-4F14-BF19-02D8E5682883}"/>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B8EF777A-BBBA-48E9-A5E2-C78551BFE7F2}"/>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F9F035D3-9F82-4FD8-A067-08C01ADCF09D}"/>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4F8A17D3-3175-4137-97FD-E3E00C61E6AD}"/>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48FAC21F-2BFD-4193-8DB7-BD954CCED3B9}"/>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A6DD356-01C5-4BA0-A728-13AB87BC027C}"/>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C7C771D9-83AF-45DB-8B9F-759F601282EC}"/>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A6B9362B-5AF8-42BF-9E42-034AB51D17C2}"/>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E8F841C3-B944-45AA-841E-6C4187966425}"/>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4E9D6B56-1A61-4BEE-AE20-18840C1E39E9}"/>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4526368-2B1C-4709-859D-95ED12B75335}"/>
            </a:ext>
          </a:extLst>
        </xdr:cNvPr>
        <xdr:cNvSpPr>
          <a:spLocks noChangeShapeType="1"/>
        </xdr:cNvSpPr>
      </xdr:nvSpPr>
      <xdr:spPr bwMode="auto">
        <a:xfrm>
          <a:off x="8039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0000000-0008-0000-02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0000000-0008-0000-02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0000000-0008-0000-02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00000000-0008-0000-02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00000000-0008-0000-02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0000000-0008-0000-02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0000000-0008-0000-02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00000000-0008-0000-02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00000000-0008-0000-02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0000000-0008-0000-02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00000000-0008-0000-02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000000-0008-0000-02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0000000-0008-0000-02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0000000-0008-0000-02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000000-0008-0000-02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00000000-0008-0000-02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0000000-0008-0000-02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00000000-0008-0000-02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0000000-0008-0000-02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0000000-0008-0000-02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0000000-0008-0000-02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00000000-0008-0000-02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0000000-0008-0000-02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00000000-0008-0000-02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00000000-0008-0000-02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0000000-0008-0000-02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0000000-0008-0000-03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0000000-0008-0000-03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0000000-0008-0000-03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0000000-0008-0000-03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00000000-0008-0000-03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00000000-0008-0000-03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0000000-0008-0000-03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0000000-0008-0000-03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00000000-0008-0000-03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00000000-0008-0000-03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0000000-0008-0000-03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00000000-0008-0000-03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000000-0008-0000-03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0000000-0008-0000-03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0000000-0008-0000-03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000000-0008-0000-03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00000000-0008-0000-03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0000000-0008-0000-03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00000000-0008-0000-03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0000000-0008-0000-03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0000000-0008-0000-03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0000000-0008-0000-03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00000000-0008-0000-03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0000000-0008-0000-03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00000000-0008-0000-03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00000000-0008-0000-03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0000000-0008-0000-03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0000000-0008-0000-04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0000000-0008-0000-04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0000000-0008-0000-04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0000000-0008-0000-04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00000000-0008-0000-04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00000000-0008-0000-04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0000000-0008-0000-04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0000000-0008-0000-04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00000000-0008-0000-04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00000000-0008-0000-04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0000000-0008-0000-04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00000000-0008-0000-04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000000-0008-0000-04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0000000-0008-0000-04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0000000-0008-0000-04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000000-0008-0000-04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00000000-0008-0000-04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0000000-0008-0000-04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00000000-0008-0000-04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0000000-0008-0000-04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0000000-0008-0000-04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0000000-0008-0000-04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00000000-0008-0000-04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0000000-0008-0000-04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00000000-0008-0000-04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00000000-0008-0000-04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0000000-0008-0000-04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32DD42E0-A796-46AF-BE37-DD5033C1F66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7A5F7420-5369-40B3-9E66-6EAD3B5F542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A75B4E7-727E-4636-9EFB-32DCBF8F46C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3FC5580-4579-4247-9241-203D93A1943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1EECF8F9-21EC-4FDE-BE07-87DC47CAAF9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9BA6993C-CD6A-41B5-8F3A-9709D4638A4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1DEC6330-5909-4848-8169-5C7D3D53C0E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B685F27-1B05-4F67-A667-B325E4F946C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E505D783-018E-4F59-916A-C7349386CBA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32BF1C75-6166-42F0-85D1-0F8801BE0E1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E159D091-A18B-41EE-B52C-7DE74DA447D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C44A3C30-1F3E-4784-91BF-5CFBAE90B24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95C336C0-295A-4058-95D7-5F10D718A17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FD0BC282-347F-49B0-AAB1-171F4282112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8B4D3997-BA04-48DD-977A-75AFCB85CEA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97BDE3F6-D7FB-462D-BF82-E2EC2863D7F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5EAE81A8-D4BC-41A3-972D-1A92E458857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2FFC35EF-EE34-4154-823C-9DCD1B5233B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32E866A8-7254-4099-B7A1-961E2A4A9BC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93083A47-1692-4F29-85B1-73FF0FD8405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7C11356C-83DF-46AC-B9DD-C00C2FF1798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F3F6D97E-EC54-4DA4-AAC0-5F097C9BA1F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1B4ED500-6206-4255-9FE3-68CE90B2C7A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48F01048-8588-44A5-BFD0-7677CF68149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EE9C4F1-246F-48A2-A2AD-BAAE20A467F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C175FABD-FA3E-4A2A-A97F-817919288A8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D97A228D-98FF-42BF-94FC-C24FCBD6249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529602FB-19EC-485C-8A88-BEEABD4EBF8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000000-0008-0000-06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0000000-0008-0000-06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00000000-0008-0000-06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0000000-0008-0000-06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0000000-0008-0000-06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00000000-0008-0000-06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00000000-0008-0000-06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00000000-0008-0000-06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0000000-0008-0000-06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00000000-0008-0000-06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00000000-0008-0000-06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0000000-0008-0000-06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00000000-0008-0000-06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000000-0008-0000-06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00000000-0008-0000-06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0000000-0008-0000-06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000000-0008-0000-06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00000000-0008-0000-06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0000000-0008-0000-06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00000000-0008-0000-06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0000000-0008-0000-06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0000000-0008-0000-06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00000000-0008-0000-06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00000000-0008-0000-06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00000000-0008-0000-06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00000000-0008-0000-06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00000000-0008-0000-06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0000000-0008-0000-06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FDA39E88-FE6C-4D83-BDC7-AEE6755BB7C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797E46FB-4818-4E9E-AB87-FDE72052908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2A0671F6-721A-4343-B042-19C7A86F84D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54C5F5D1-88C0-44F9-A9B0-70920565E8B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82B13C2F-7ADB-479B-8E8F-6C60F9900FF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A0B8DCDC-6D3C-44B5-8D98-5772D60D8D7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C8CB73E0-8214-4556-8A87-845C663963F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A6A647E3-878E-4C4C-A507-C4CD09A4F7C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1CE55A36-4370-49B7-AED5-80FD1ACB94E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735502E5-66AD-4BC9-AE1C-4F5FED6813F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E3B89411-50CE-445C-B213-48BA114DCFD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A399295B-B9D8-4C8A-A867-513108A1545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8664B29D-886F-461D-8093-B8667541C67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A1B331C7-380C-4B92-A3D7-039F5A432A7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D2877638-755F-4102-A4B4-DEBCE946290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7134B0D1-A825-474A-B12B-B8C7C7D1B62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854E8EBD-89A8-4B83-8EE3-88C0E7E1648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F8D56FB2-B6B0-4223-8E55-89D2BE72E3F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1316212E-5926-4851-B667-D193D707844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3B3C285C-3BD7-4AC6-BB58-1A2BA51D417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16610EDA-D542-4CA6-BD64-E80F959E395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4EEB31A7-21F1-4401-B783-97BED43FE40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E176E271-9F87-40A9-8579-CFC1E930FB3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EBEA20E3-B560-42B4-9F36-669692FB2E5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A0493A6D-013F-4D48-B4B5-C4CC6F495A5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2487F7AE-7318-4C3D-A60B-6049C302832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283F6DA1-2C4B-4B26-A7EA-3B3F2DE082D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09E9C848-2788-4363-BF51-F2C32604A3C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5DFBA04B-86A8-437C-A965-EA28C2E5A2C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80DDBF0B-9186-4FDB-82E7-4F5BB99E761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A5C96CE9-554D-420B-B801-2E2B1BF6B4C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71A653E5-9BF4-4DF8-A0CA-A86CCBBCB26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052ED02D-6008-4148-AF23-F2858D67B6C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7E09AEDC-47CC-44E4-AD19-AB48B410844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5B1046A8-3702-414C-B684-AEC81239698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25068000-27DB-413F-86CC-72A6671BAF5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3E3091EA-AFA6-4695-A8E1-905D7585C4C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6491779D-B68E-402D-875F-0959484611C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F43888E6-6ABD-4D1C-BB44-4857BAB22A7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62CFD827-5BA1-442E-A18F-A01A3437E06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E6BEF1D8-762E-42E5-8E7C-52A2A9D3C82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00ABC75F-FA18-4FF2-95DF-1C2BF6E5A10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85DD8B37-349B-4957-BE81-9A9F9C4B9D8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F80C35F7-38A2-4CAF-B9A9-9D200CAEF06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D2AA6298-0B9C-4169-9390-88B21807032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D34230B7-A2FD-4B83-B67C-09FE6C7AC73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5846036-1DB6-4EE7-B5DC-8B9C45F5610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DBB7F42E-BF25-4BF6-BF9E-8DEC4E6766E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38617B94-17B9-47F9-9737-6132C7D8524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FCCE4D15-EB66-4C52-9F98-0CC22958A6F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1FAD019E-1239-4AFF-9D07-F32B6745367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9868746B-AE36-4743-81EF-B3442FA2D35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1F07F9CA-D68A-4E40-A863-6E55B4561D3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255F2678-06E1-4A0D-BBFF-6C401EB2BD8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D014BA0D-003C-4CAB-970B-D9C4403068E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8869CBBF-C2F0-4A73-AC6D-5AAA486DC6F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FCE99481-3A62-4A02-8252-B2EAB734037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FC8B2306-C22A-46F2-BE1E-5E20A358F07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12B03E45-E6ED-4D88-AAF4-67C49809A3C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03BBDCCD-AFFC-462B-BE92-4E2BC796CD2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972371BA-BC9E-4B0E-97A4-819236924D5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7B0998D5-A4FB-4EC6-A297-611A0F75B02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C773CF21-E556-4967-9F98-FA695630E1B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4A65C6E9-8930-4C9B-9387-731BB98BBD2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CF71138C-E8B1-4CE3-910F-B9B4BF89A02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44C4C68B-264E-442D-BF97-3F9BE0A3F44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F4242C69-C10B-4343-8683-E9A8949C9DD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05CAF731-553D-4ED8-B40B-92B002C2447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5D20EC0F-AF18-4BB1-A2FC-BFBB4DCFC8B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907C86A8-F19A-4124-9A83-7ADAB15EF30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3F788DB8-2160-4153-B4B7-C64D858D5A7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CC714D6D-FEAC-40B2-98CB-FAF055418AC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35AE62AC-7C9B-435E-9F14-08E7CB9A67F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7FC2573E-BF5A-405A-A5E9-8B85F3BA919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FC7B4F32-9BA9-4173-98F7-753649E1449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B1C822C7-AC57-4EA0-8C3D-DB59CB92FA3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FEB92FAA-57AA-4BEE-A6DF-1160ED8FCE2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0336960A-F5FC-4316-A2CF-03842064FAB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B25C874C-55B9-4881-A454-664FBF11FB9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25488F96-69B4-466B-95D0-A2927717FA6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7EAD16BB-52AF-4732-ABA2-8BF22D2FCF0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61AB0E06-8013-42F0-8EBE-A7D090A3F2F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3439ADFC-40BE-4084-A5FC-61DFDA4DC07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5EF000D0-5EE3-4935-B2E2-4D6762761D5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109A8CE3-0693-449C-BADC-F1C2F65F9EF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DD5937C8-D75D-4DB8-9F84-C0376BCC81A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67157176-7804-4C22-A453-69545C4EFD6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8A9F138F-B1F3-4143-9624-BC8FA80C435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4D1E9096-4623-4694-9B8F-15590C560DA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1ADDD708-441B-48DF-AC2C-55C06C1A002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FB972EB4-ED8B-403D-A064-D6422C9A7C8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E44476D9-59F8-4891-8193-06FC219EDE8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3C6817E2-BF5C-4303-81DB-8BD5DA0A43F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80BAA7F5-0572-496F-953D-D28C78A5209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53FE1468-61A1-4699-A8F3-E9BBE5B3843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BAF1B45E-4915-4712-90AD-1EF8AA6CE3D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56A93F81-2F1A-4F37-8F62-DEFC007F3A4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D9B9510F-B0D1-4690-84A1-22517819C2F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BABE6601-7653-4B93-9199-FBB135D502D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E67186C4-A2B5-4F59-8149-5B0FE4F889E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CCD109E-4C3C-40EE-B01C-3343D507DDA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D9F27B46-6A18-4697-8533-CFECECF1E0D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D1A6F4AD-7580-4FAE-A9BA-58B8886D9DF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C892E0DE-D5A9-4233-BBB1-E039463EB07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8BB93376-2BB2-497E-8343-A004025B33E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5FDE7FD6-C788-4479-BA51-6B0841DE50E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FB14B319-1B05-4F93-9368-81A60D6F6F3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697F6F67-B380-45EA-9362-6741752F942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281AD59C-4D28-407E-9536-903B9BE83C2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A7883C50-0269-4DE0-B664-165240F17B6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F92D502D-A9B0-4959-97A7-1EF04A000CD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38C73814-36D1-450C-B794-B59E0845AF6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87DBD940-0571-4E54-A891-06F73440671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9D339C0F-16F4-42EB-8848-62E648838E7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DF6772BB-D7E6-4875-ABA7-4AB1CB5B355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9FA420FD-B415-4C42-B39E-AE7F0D7E4F8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F8EA1A47-16A8-4EF8-9063-A4255C714C9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1E021425-D46D-4882-98CE-1E48E552582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A31A65B9-9CCB-4F16-A74C-3873B00065A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5689E1BC-C588-4483-96B4-5B51ED681B8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8783F9FA-1D31-45F5-A5B0-0725451787C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C8FD3B73-7E08-4EBA-8541-1D3B59A76D2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3CFE8118-F484-43DD-901F-FE3E645C5DA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C9DBB64F-4850-4D78-BF77-DBE0246631A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F0C59BC1-2E69-458E-9E1A-359E1CDD124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9F4F3D3C-723C-421E-81AC-369CA7D4840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4903EAB2-EB45-4737-B535-86586A5AEA4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E2F8E16F-D115-48FD-B74D-53E4C87D7FA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7924721F-C5EE-449E-B995-83AC47F9539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586B971E-A0E5-4D53-B712-A8AC767EE26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7D954D1B-8433-4811-9392-B6215A52BE0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3DF4F3E5-B107-45CA-A232-57FA87DE523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6F077F6D-7DF4-4694-9C9F-550D8AF6D63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8AB9060D-4C13-4607-9B55-50E070B2D60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3A9EDEB6-745A-4150-9B3A-74652593E5A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41262136-7A0E-43A8-9AC4-4E467BF8F86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B099D13E-08EC-4DE0-9419-5738BF91B29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9BDF4F4C-49B0-45E0-88D3-7F1BBB331C5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92A27662-C680-4D19-A4D6-AECA6E0B31B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F26ECE33-E36D-4CA0-A594-D0FD64999EF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0E5FDC8-6405-419D-AAC6-0C45102BD93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4D7D6B9A-E66D-4A65-9D69-E638813D088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65D73CBC-B54F-4F8C-BBD1-F432A966066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ECEADB3D-DAB7-490D-BC34-C82E089EB57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3D8C7B71-78BC-4DF7-BA97-14BBDDEF75E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5A43678B-9918-4B13-A94F-4C1495D8A71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2B9736BD-DD65-46D7-A90C-9A63D988E0B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2EA7676D-B231-4BB5-8BBA-61CB4B3CB8D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26925336-A7F7-479D-842D-511076B7E43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ABC1A081-F9C8-4EE5-B573-3E2A658B125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F24BD949-5163-4549-9401-FD97FCF5782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5EDFDF89-3A84-4142-BC0C-6D080FB87D2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B232A06F-BD77-44C5-B13B-B28595EC61E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F1CC420A-EFE8-4AFE-B2D8-33C1EEEE2B2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1243CE7C-9569-43CE-BDC5-41C50207380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AAB94946-9411-4C89-B6C1-3DD0B013AB2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AD89DF50-C172-4C6B-BAA6-6543F9A56B3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CEEA75D5-6E3F-4894-B7B9-2ECB98607C0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465158C7-1DED-4A00-A837-AEAB9DB429F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50107F34-D798-4B61-A97A-EB99C2FA27D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E0FA3A3D-B313-41E3-B263-EB2D98BB666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94F73231-E267-4CB4-ABC4-AB51B940E32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31B3C2F0-4BBA-453D-8AA0-A3771510E38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F10A2D2B-B552-47C9-93EC-98DB477D322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8BC486C5-6FA2-4B31-98E4-7DB846E3B76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9A173D91-D2A2-4EB9-85D6-82BBDEE036A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509C60FD-C19B-4D9A-B971-E36CAA614F7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B183CDF6-8191-4459-92FA-6203237432A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0DDA69E1-F8B9-4B94-9663-D73A1775434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2C3D9011-1D7A-4902-81BD-0621F0BBCA2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B61692EA-55A1-48BD-9BFC-3332EA00F9D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A8983F63-BB82-4323-8807-DDA11D5CBB7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823F5414-4D0F-47FC-A121-41AEC51BB6E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1265A7C3-B6B7-4515-BAA5-3976617B200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B07FEC9C-A5D9-49F8-B35E-BADE4AFD423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CED76592-41C4-40D6-8DCD-4557FA5A078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8C5124F4-DC1C-4EBC-A287-AB6E6CE59B9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32C546E5-6C15-4AF7-869B-811993430C2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9504256C-3389-40EF-853C-DDDDB5CFA24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29194C2C-76FF-49B0-927D-321AB72B113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93DEF740-2E90-402A-8054-25C216A8069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87D28A2F-09EF-462E-A7D9-EC1C0169327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FBF8ADA9-2B83-4611-88AE-1E4D5D1C005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255DF288-CAF4-4EB6-A27F-46B6C6D8FC1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FC267DCD-997D-44B0-B3BF-375C53B3F22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63B4407B-9096-45AE-A380-58FBF3E508F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067740A2-7C5B-4C69-9BF2-D437AFEDC8E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C5DCCA5D-E96B-40DA-B5DE-3B9AE7656EE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6C4977DF-79B9-4E39-8E37-61EB783CD00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8CE99A96-CEE2-4CBA-80D9-0C22831EEE8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AF4BE928-BB2E-498E-A619-875C9782CD2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F36B0B98-7C6E-4325-977E-9FAFB653F0F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AC099166-9808-439B-9598-590F5B6DD7D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FCCE007B-ADA8-406D-8007-336D119DA26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CFEEA087-3042-4C2C-9396-27D0D893074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D06C9888-C1AD-45CB-8A77-2E133028819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36BE88C9-B448-470B-9D3E-4FA7AE75E79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31F595A7-0FD4-468B-A566-91DCECEDC66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94038335-51BF-4648-AAF0-0C3A1566FA7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6E8848EB-2D52-4640-8CA4-D6A894116CC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5856D8ED-8FF7-43AB-A399-FB6C7C2675C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179E84A9-EF5F-4521-AD58-0C187D489C8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1FD0BDFD-295F-4E8A-8EBF-CFE96C1EF9A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BF1F5912-4205-4282-B1BE-1D1C0121BF9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F216F74-2D01-4012-8AD9-E199D27B4B5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333D5A38-6661-4494-8E93-F213F665F0F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EB45BFDD-CC37-405A-8C88-324B56F6144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91DF9292-7E63-4BB0-BD09-FE88A92BA1F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CC84D000-36CE-4432-B4C5-875BB5AAF7D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FBC0712D-135A-4A79-B103-8C01D09E81F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A032A4E6-4B05-44EE-A60E-E3F9E3FB6CE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0E22A17C-FC43-4251-B987-02450A90A39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8463A084-0B07-4BA4-B1CC-8224E192F2B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8D613210-311D-440E-97C3-24A88D279D7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AEC93921-3F75-4840-9DAA-6BD725F5509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125A4725-8E14-47EE-B19B-9AC9D543901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1C0DE420-53D7-4B43-806F-3F6EC913EA9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44919495-E890-44FF-823D-C64476D0454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8EFC68A0-632F-402C-9E88-7AE52F1B402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F57D1800-E7B1-4CE8-B4EE-9FA94579F2C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4B9C6A2F-08D5-4074-AAEA-69CF0A79470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B81A3E03-85C1-4341-AC80-1A546DDAD9C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B2904E5A-90B2-4816-A0F5-AF9D959EF0F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750D7CD0-0B09-4BFC-8FEB-0279A5000D2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7BB7EF22-4287-43DC-A30B-1ADFA897BD2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C0D687CD-4F54-40BC-8998-92BC7256927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8B331CF7-C7B4-4493-B686-2AA32C60061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C5F6647A-47EB-4D88-A034-ACDE79B6AA9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87830EB6-EA03-4506-A1CC-BB894475FEE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9E6D178F-5070-4135-B85C-F82E05A9046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5137748F-306E-4CCD-936C-A84164AAB45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AC99A189-96D9-4D5E-B411-B2C263B5214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4E1CE1BA-2374-40ED-B570-C2E1F609797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BF3DFE51-E2E5-4E50-88AD-BFD5013B6F6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6CCF7D8F-F5E8-480E-88AB-65F3DD74E5D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24128B8E-4951-4893-AABE-03B14AFF0D0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9C4C37D6-8285-4849-A0BC-A10212BE952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4D22C32E-82F5-45A4-BBA6-B33BDF94F7F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398D242E-3221-4405-9171-62C7497B7A3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6F869943-87EF-4755-A81F-461373032A7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0059E04F-C26E-4D76-812F-50A1151536B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439AE02E-FE32-4FE1-B765-82886707D90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591FC285-9A86-437B-9AD0-3D71BC927E7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46554F73-A295-46A9-B4A6-12D3BF79B8C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BDA1027-970F-4F42-BF97-E5A97AC22AA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3A160019-9AD1-4FDA-88BE-D53F8DDDF3C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AC8FE89C-021C-4BB7-9A6B-0898518D810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39822B63-B7B9-4A57-946F-6A4B191756C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4AF8408D-D3F3-4D57-A3AA-C32B4DA5527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13173112-9A7B-4DC5-B383-58970BC67A8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6803253B-C6F3-4729-AE5F-A08B073F9A2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16529F95-55B1-4981-83E6-51FCE8F264A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90B3C23A-3075-460B-8F92-B5F7DC817FE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573C6A61-EC05-4681-8169-5FC75AA2543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D6E4527C-C110-427E-870C-BB76B14BDC7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139FB7BA-8002-4F57-B32A-01557134249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53933763-391E-405A-8515-2560253CA4D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DC5F22BB-AE18-4F9F-9F9E-767F548F758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7F55FEC2-EFB1-443E-8235-ABEBDE702EC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F551F53A-2467-4219-8797-498551C2635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0CA2E189-F0E5-4DE4-A744-E3BC0EDA813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EDB00370-E5DE-4205-9A93-8CF07BAD9F2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1C865847-30A4-4BAE-90DB-AAC140F9E33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B49F62D2-5579-4C13-927A-2B26784CBD7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375DA7FE-4F8C-4E3A-91AB-54BA6B2ED8A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45626DFC-FE35-4F39-BA66-EE47B40EC69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8660E944-46DD-4178-B880-6BE747C77FB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12E67C2B-D261-4B6B-A2DC-069657C6001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D3484CB1-81CC-4444-A6B5-23D61FB5DE0B}"/>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913DCF8F-3220-4DAC-9571-4976B95E056D}"/>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FCBDF990-97D8-47ED-A682-4F4E4478931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96C71AA6-FC9F-4C39-AB2B-DFFAEE424AB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4BE0D456-25BF-4A1C-826C-DFDE8747A90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22003B08-297F-4420-AA90-3100141861D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28305B6C-BC0B-4E2B-87DE-F3B8AF06BEB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64344717-9F10-409C-975D-CE1FAFA3F22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372A135C-25A9-4159-90A3-0861EE54169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FA899B5E-4C34-4ED3-BCFB-AA7BEB062FA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1F8F9C31-9863-4C35-9913-451B48C1633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755789D7-A645-4907-A181-452DC3BB3D4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C8556146-EA9C-47C6-B1BB-59105DFC049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0FC09717-E195-4071-A559-D6AEEE0E6A34}"/>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AA7A8ACA-257A-4953-BC2F-017589844A8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67AB4C2C-6EAF-470C-BC44-1FBE93967DC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9523FB88-1A1E-4874-AA03-584DEA1FC4C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4B8A91B1-4C03-4283-9CB9-FACB288E779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2330CA94-419A-4858-9384-739286BF80A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C594F168-7A5B-42B1-9B76-C4C4F41231C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FB786C1C-5EA9-4A8B-A010-36F05902D9A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318BA606-FE9E-43A0-9278-C2BA54382BD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30E100A5-FACB-4E2B-8F40-A061C0776BF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F3A53DE1-88A4-4164-875C-8DF1AB1908B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F153506D-5F01-4E00-AEB9-88D3B6FDA09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827F2F3C-40B2-4612-9C32-214EB50BD40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DD1626A1-B7E3-47D1-8421-01503BA677E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CFD4E788-0887-4020-B5BA-CCF32E80D105}"/>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3C38754E-A606-4D46-AE67-041FF7996B3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DF5D2E5A-43D8-4B85-9973-3C492D6CC19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3B0A3874-F661-4CCF-B72D-7415323E86A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AA019D0E-5B88-4C85-B3AB-B9B505A50D9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77304223-79B6-4DCA-9A77-847714EEAFA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69FE9E5A-01A9-4F0A-868D-72596049D88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F743982E-92E1-4534-90C1-D47D37E6769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FDAC3B7C-8864-42E6-B97A-DED74B3BF7F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6AF51BAA-B75E-4678-B58B-575F8E76005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412E2AF7-9558-4002-85F2-6CDAC6AD1C6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9E249FA9-1C8E-4A4C-B8DE-BDA6A04D4C2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7C9F5A12-D531-41EB-B112-7CE25A01EAB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0</xdr:colOff>
      <xdr:row>31</xdr:row>
      <xdr:rowOff>0</xdr:rowOff>
    </xdr:from>
    <xdr:to>
      <xdr:col>10</xdr:col>
      <xdr:colOff>0</xdr:colOff>
      <xdr:row>31</xdr:row>
      <xdr:rowOff>0</xdr:rowOff>
    </xdr:to>
    <xdr:sp macro="" textlink="">
      <xdr:nvSpPr>
        <xdr:cNvPr id="2" name="Line 1">
          <a:extLst>
            <a:ext uri="{FF2B5EF4-FFF2-40B4-BE49-F238E27FC236}">
              <a16:creationId xmlns:a16="http://schemas.microsoft.com/office/drawing/2014/main" id="{9BA9FC25-0D3A-4ACA-A398-9DC6D373031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3" name="Line 3">
          <a:extLst>
            <a:ext uri="{FF2B5EF4-FFF2-40B4-BE49-F238E27FC236}">
              <a16:creationId xmlns:a16="http://schemas.microsoft.com/office/drawing/2014/main" id="{4FB5491F-D984-4901-96BB-D5A8A565763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4" name="Line 4">
          <a:extLst>
            <a:ext uri="{FF2B5EF4-FFF2-40B4-BE49-F238E27FC236}">
              <a16:creationId xmlns:a16="http://schemas.microsoft.com/office/drawing/2014/main" id="{7B78E7A3-E9BE-4C23-A25A-A1E3BD432C8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5" name="Line 5">
          <a:extLst>
            <a:ext uri="{FF2B5EF4-FFF2-40B4-BE49-F238E27FC236}">
              <a16:creationId xmlns:a16="http://schemas.microsoft.com/office/drawing/2014/main" id="{A8A738EC-7713-4A2D-922A-43CB7ABE1181}"/>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6" name="Line 8">
          <a:extLst>
            <a:ext uri="{FF2B5EF4-FFF2-40B4-BE49-F238E27FC236}">
              <a16:creationId xmlns:a16="http://schemas.microsoft.com/office/drawing/2014/main" id="{CCFA9E34-ACAD-45FA-B753-1E1DA5E4ABF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7" name="Line 9">
          <a:extLst>
            <a:ext uri="{FF2B5EF4-FFF2-40B4-BE49-F238E27FC236}">
              <a16:creationId xmlns:a16="http://schemas.microsoft.com/office/drawing/2014/main" id="{AAA4E39E-59F7-4421-A72A-118DDC1376D6}"/>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8" name="Line 10">
          <a:extLst>
            <a:ext uri="{FF2B5EF4-FFF2-40B4-BE49-F238E27FC236}">
              <a16:creationId xmlns:a16="http://schemas.microsoft.com/office/drawing/2014/main" id="{8CB3B83B-35CF-4E88-AD4D-266A3BAA8A9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9" name="Line 11">
          <a:extLst>
            <a:ext uri="{FF2B5EF4-FFF2-40B4-BE49-F238E27FC236}">
              <a16:creationId xmlns:a16="http://schemas.microsoft.com/office/drawing/2014/main" id="{C5BF8FE3-4212-4242-B7A3-32E008DA5E1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0" name="Line 12">
          <a:extLst>
            <a:ext uri="{FF2B5EF4-FFF2-40B4-BE49-F238E27FC236}">
              <a16:creationId xmlns:a16="http://schemas.microsoft.com/office/drawing/2014/main" id="{83FF0F1A-5A9E-48C1-8D91-1275170E063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1" name="Line 13">
          <a:extLst>
            <a:ext uri="{FF2B5EF4-FFF2-40B4-BE49-F238E27FC236}">
              <a16:creationId xmlns:a16="http://schemas.microsoft.com/office/drawing/2014/main" id="{55A8E848-F938-4AD6-8257-D4AD41191467}"/>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2" name="Line 14">
          <a:extLst>
            <a:ext uri="{FF2B5EF4-FFF2-40B4-BE49-F238E27FC236}">
              <a16:creationId xmlns:a16="http://schemas.microsoft.com/office/drawing/2014/main" id="{96D0476E-98A6-419D-9358-D0EA48A7692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3" name="Line 15">
          <a:extLst>
            <a:ext uri="{FF2B5EF4-FFF2-40B4-BE49-F238E27FC236}">
              <a16:creationId xmlns:a16="http://schemas.microsoft.com/office/drawing/2014/main" id="{B8ADF254-6378-42D7-B349-A532EB6212B2}"/>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4" name="Line 16">
          <a:extLst>
            <a:ext uri="{FF2B5EF4-FFF2-40B4-BE49-F238E27FC236}">
              <a16:creationId xmlns:a16="http://schemas.microsoft.com/office/drawing/2014/main" id="{E2C94B4F-78E8-4ECF-9840-58FF0A09E7F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5" name="Line 17">
          <a:extLst>
            <a:ext uri="{FF2B5EF4-FFF2-40B4-BE49-F238E27FC236}">
              <a16:creationId xmlns:a16="http://schemas.microsoft.com/office/drawing/2014/main" id="{EA822433-9DBE-43C6-8A7E-8F93C77719A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6" name="Line 18">
          <a:extLst>
            <a:ext uri="{FF2B5EF4-FFF2-40B4-BE49-F238E27FC236}">
              <a16:creationId xmlns:a16="http://schemas.microsoft.com/office/drawing/2014/main" id="{C2E6162A-0E13-415E-BD85-F41E8551D16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7" name="Line 19">
          <a:extLst>
            <a:ext uri="{FF2B5EF4-FFF2-40B4-BE49-F238E27FC236}">
              <a16:creationId xmlns:a16="http://schemas.microsoft.com/office/drawing/2014/main" id="{192793FA-0366-4FB3-8947-903AE08D2CD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8" name="Line 20">
          <a:extLst>
            <a:ext uri="{FF2B5EF4-FFF2-40B4-BE49-F238E27FC236}">
              <a16:creationId xmlns:a16="http://schemas.microsoft.com/office/drawing/2014/main" id="{96C2DA6C-6F58-492C-9D1A-E2A2C1F4EC1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19" name="Line 21">
          <a:extLst>
            <a:ext uri="{FF2B5EF4-FFF2-40B4-BE49-F238E27FC236}">
              <a16:creationId xmlns:a16="http://schemas.microsoft.com/office/drawing/2014/main" id="{6C0E92B1-74E6-41BB-8343-699D787C96AC}"/>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0" name="Line 22">
          <a:extLst>
            <a:ext uri="{FF2B5EF4-FFF2-40B4-BE49-F238E27FC236}">
              <a16:creationId xmlns:a16="http://schemas.microsoft.com/office/drawing/2014/main" id="{5BFF4E05-9E2B-4A71-9BB0-B5270DCD0B7E}"/>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1" name="Line 23">
          <a:extLst>
            <a:ext uri="{FF2B5EF4-FFF2-40B4-BE49-F238E27FC236}">
              <a16:creationId xmlns:a16="http://schemas.microsoft.com/office/drawing/2014/main" id="{52D643CF-6FA9-4619-81BD-325439DF4B4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2" name="Line 24">
          <a:extLst>
            <a:ext uri="{FF2B5EF4-FFF2-40B4-BE49-F238E27FC236}">
              <a16:creationId xmlns:a16="http://schemas.microsoft.com/office/drawing/2014/main" id="{0DEAF9B1-34D0-44FF-AFEE-38A24B0CB36A}"/>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3" name="Line 25">
          <a:extLst>
            <a:ext uri="{FF2B5EF4-FFF2-40B4-BE49-F238E27FC236}">
              <a16:creationId xmlns:a16="http://schemas.microsoft.com/office/drawing/2014/main" id="{12E86184-66BD-4618-B31C-CADD0F8F9D1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4" name="Line 26">
          <a:extLst>
            <a:ext uri="{FF2B5EF4-FFF2-40B4-BE49-F238E27FC236}">
              <a16:creationId xmlns:a16="http://schemas.microsoft.com/office/drawing/2014/main" id="{CC0882D9-3059-4F42-9036-7ED48DEE9CF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5" name="Line 27">
          <a:extLst>
            <a:ext uri="{FF2B5EF4-FFF2-40B4-BE49-F238E27FC236}">
              <a16:creationId xmlns:a16="http://schemas.microsoft.com/office/drawing/2014/main" id="{BBB57266-1A9F-422E-A98E-078584F3C649}"/>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6" name="Line 28">
          <a:extLst>
            <a:ext uri="{FF2B5EF4-FFF2-40B4-BE49-F238E27FC236}">
              <a16:creationId xmlns:a16="http://schemas.microsoft.com/office/drawing/2014/main" id="{57D417A0-CD87-4C63-A467-B82686D123C3}"/>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7" name="Line 29">
          <a:extLst>
            <a:ext uri="{FF2B5EF4-FFF2-40B4-BE49-F238E27FC236}">
              <a16:creationId xmlns:a16="http://schemas.microsoft.com/office/drawing/2014/main" id="{E58EE0BB-B7B4-4DEC-83DC-8D79E0C7FF58}"/>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8" name="Line 30">
          <a:extLst>
            <a:ext uri="{FF2B5EF4-FFF2-40B4-BE49-F238E27FC236}">
              <a16:creationId xmlns:a16="http://schemas.microsoft.com/office/drawing/2014/main" id="{6AC59C6E-2295-446D-8AF1-E42A2B200040}"/>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0</xdr:colOff>
      <xdr:row>31</xdr:row>
      <xdr:rowOff>0</xdr:rowOff>
    </xdr:to>
    <xdr:sp macro="" textlink="">
      <xdr:nvSpPr>
        <xdr:cNvPr id="29" name="Line 31">
          <a:extLst>
            <a:ext uri="{FF2B5EF4-FFF2-40B4-BE49-F238E27FC236}">
              <a16:creationId xmlns:a16="http://schemas.microsoft.com/office/drawing/2014/main" id="{98C40342-4B71-4966-B61A-EB588911EE6F}"/>
            </a:ext>
          </a:extLst>
        </xdr:cNvPr>
        <xdr:cNvSpPr>
          <a:spLocks noChangeShapeType="1"/>
        </xdr:cNvSpPr>
      </xdr:nvSpPr>
      <xdr:spPr bwMode="auto">
        <a:xfrm>
          <a:off x="802005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0000000}" name="作業日報兼直接人件費個別明細表記入例" displayName="作業日報兼直接人件費個別明細表記入例" ref="A8:J31" headerRowCount="0" totalsRowCount="1" headerRowDxfId="661" dataDxfId="659" totalsRowDxfId="658" headerRowBorderDxfId="660">
  <tableColumns count="10">
    <tableColumn id="1" xr3:uid="{00000000-0010-0000-0000-000001000000}" name="列1" totalsRowLabel="合計" headerRowDxfId="657" dataDxfId="656" totalsRowDxfId="19"/>
    <tableColumn id="8" xr3:uid="{00000000-0010-0000-0000-000008000000}" name="列8" headerRowDxfId="655" dataDxfId="20" totalsRowDxfId="18"/>
    <tableColumn id="2" xr3:uid="{00000000-0010-0000-0000-000002000000}" name="列2" headerRowDxfId="654" dataDxfId="653" totalsRowDxfId="17"/>
    <tableColumn id="3" xr3:uid="{00000000-0010-0000-0000-000003000000}" name="列3" headerRowDxfId="652" dataDxfId="651" totalsRowDxfId="16"/>
    <tableColumn id="4" xr3:uid="{00000000-0010-0000-0000-000004000000}" name="列4" headerRowDxfId="650" dataDxfId="649" totalsRowDxfId="15"/>
    <tableColumn id="5" xr3:uid="{00000000-0010-0000-0000-000005000000}" name="列5" headerRowDxfId="648" dataDxfId="647" totalsRowDxfId="14"/>
    <tableColumn id="6" xr3:uid="{00000000-0010-0000-0000-000006000000}" name="列6" totalsRowFunction="sum" headerRowDxfId="646" dataDxfId="645" totalsRowDxfId="13">
      <calculatedColumnFormula>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calculatedColumnFormula>
    </tableColumn>
    <tableColumn id="10" xr3:uid="{5B8B1D56-93FC-4CE4-9DF6-E5E603EBB9CA}" name="列10" headerRowDxfId="644" dataDxfId="643" totalsRowDxfId="12"/>
    <tableColumn id="9" xr3:uid="{FC5B2042-A3AB-44C6-A31C-9B9D5D7C3742}" name="列9" headerRowDxfId="642" dataDxfId="641" totalsRowDxfId="11"/>
    <tableColumn id="7" xr3:uid="{00000000-0010-0000-0000-000007000000}" name="列7" headerRowDxfId="640" totalsRowDxfId="10"/>
  </tableColumns>
  <tableStyleInfo name="テーブル スタイル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8EE0D7-DCEC-484E-BFF6-D243995BBE2D}" name="人件費個別明細表22" displayName="人件費個別明細表22" ref="A8:J31" headerRowCount="0" totalsRowCount="1" headerRowDxfId="639" dataDxfId="637" totalsRowDxfId="636" headerRowBorderDxfId="638">
  <tableColumns count="10">
    <tableColumn id="1" xr3:uid="{ECBD93CE-4B2C-4E97-962B-2999DF3320F1}" name="列1" totalsRowLabel="合計" headerRowDxfId="635" dataDxfId="634" totalsRowDxfId="633"/>
    <tableColumn id="9" xr3:uid="{7A21093C-D0E0-4683-8C82-94DAE9C3902A}" name="列8" headerRowDxfId="632" dataDxfId="631" totalsRowDxfId="630">
      <calculatedColumnFormula>IF(人件費個別明細表22[[#This Row],[列1]]="", "", TEXT(人件費個別明細表22[[#This Row],[列1]],"aaaa"))</calculatedColumnFormula>
    </tableColumn>
    <tableColumn id="2" xr3:uid="{AAD5C841-F21A-4A2D-A467-3715541BA26B}" name="列2" totalsRowFunction="countNums" headerRowDxfId="629" dataDxfId="628" totalsRowDxfId="627"/>
    <tableColumn id="3" xr3:uid="{368F7E90-D202-47BB-93A6-F3B033AD1FDF}" name="列3" totalsRowLabel="日" headerRowDxfId="626" dataDxfId="625" totalsRowDxfId="624"/>
    <tableColumn id="4" xr3:uid="{55390818-1552-46D8-BECA-77B564E90816}" name="列4" headerRowDxfId="623" dataDxfId="622" totalsRowDxfId="621"/>
    <tableColumn id="5" xr3:uid="{78721117-136C-4B42-8398-B0B24AA23004}" name="列5" headerRowDxfId="620" dataDxfId="619" totalsRowDxfId="618"/>
    <tableColumn id="6" xr3:uid="{74C2F63D-DD9C-45A9-B3EA-B43142D2B78F}" name="列6" totalsRowFunction="sum" headerRowDxfId="617" dataDxfId="616" totalsRowDxfId="615">
      <calculatedColumnFormula>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calculatedColumnFormula>
    </tableColumn>
    <tableColumn id="10" xr3:uid="{4330FFF3-DBAA-4E13-8423-CE85E71C325F}" name="列10" headerRowDxfId="614" dataDxfId="613" totalsRowDxfId="612" dataCellStyle="桁区切り"/>
    <tableColumn id="8" xr3:uid="{1CC8E123-CD4F-4E1C-9258-B52914E9D7B5}" name="列9" totalsRowFunction="custom" headerRowDxfId="611" dataDxfId="610" totalsRowDxfId="609" dataCellStyle="桁区切り">
      <calculatedColumnFormula>IF(G8="","",IF(人件費個別明細表22[[#This Row],[列6]]*24*人件費個別明細表22[[#This Row],[列10]]&gt;10000,10000,人件費個別明細表22[[#This Row],[列6]]*24*人件費個別明細表22[[#This Row],[列10]]))</calculatedColumnFormula>
      <totalsRowFormula>INT(SUBTOTAL(109,人件費個別明細表22[列9]))</totalsRowFormula>
    </tableColumn>
    <tableColumn id="7" xr3:uid="{DCB19B8D-F60B-4C8E-BAF3-1E83CD0C332B}" name="列7" headerRowDxfId="608" dataDxfId="607" totalsRowDxfId="606"/>
  </tableColumns>
  <tableStyleInfo name="テーブル スタイル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人件費個別明細表2" displayName="人件費個別明細表2" ref="A8:J31" headerRowCount="0" totalsRowCount="1" headerRowDxfId="605" dataDxfId="603" totalsRowDxfId="602" headerRowBorderDxfId="604">
  <tableColumns count="10">
    <tableColumn id="1" xr3:uid="{00000000-0010-0000-0200-000001000000}" name="列1" totalsRowLabel="合計" headerRowDxfId="601" dataDxfId="600" totalsRowDxfId="599"/>
    <tableColumn id="9" xr3:uid="{00000000-0010-0000-0200-000009000000}" name="列8" headerRowDxfId="598" dataDxfId="597" totalsRowDxfId="596">
      <calculatedColumnFormula>IF(人件費個別明細表2[[#This Row],[列1]]="", "", TEXT(人件費個別明細表2[[#This Row],[列1]],"aaaa"))</calculatedColumnFormula>
    </tableColumn>
    <tableColumn id="2" xr3:uid="{00000000-0010-0000-0200-000002000000}" name="列2" totalsRowFunction="countNums" headerRowDxfId="595" dataDxfId="594" totalsRowDxfId="593"/>
    <tableColumn id="3" xr3:uid="{00000000-0010-0000-0200-000003000000}" name="列3" totalsRowLabel="日" headerRowDxfId="592" dataDxfId="591" totalsRowDxfId="590"/>
    <tableColumn id="4" xr3:uid="{00000000-0010-0000-0200-000004000000}" name="列4" headerRowDxfId="589" dataDxfId="588" totalsRowDxfId="587"/>
    <tableColumn id="5" xr3:uid="{00000000-0010-0000-0200-000005000000}" name="列5" headerRowDxfId="586" dataDxfId="585" totalsRowDxfId="584"/>
    <tableColumn id="6" xr3:uid="{00000000-0010-0000-0200-000006000000}" name="列6" totalsRowFunction="sum" headerRowDxfId="583" dataDxfId="582" totalsRowDxfId="581">
      <calculatedColumnFormula>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calculatedColumnFormula>
    </tableColumn>
    <tableColumn id="10" xr3:uid="{C6EDDCDF-8ACF-43D6-9053-EFA1C71F4B3E}" name="列10" headerRowDxfId="580" dataDxfId="579" totalsRowDxfId="578" dataCellStyle="桁区切り"/>
    <tableColumn id="8" xr3:uid="{2B659637-F95E-41DF-AAEC-3336DE33A6FE}" name="列9" totalsRowFunction="custom" headerRowDxfId="577" dataDxfId="576" totalsRowDxfId="575" dataCellStyle="桁区切り">
      <calculatedColumnFormula>INT(人件費個別明細表2[[#This Row],[列6]]*24)*集計!$B$11</calculatedColumnFormula>
      <totalsRowFormula>INT(SUBTOTAL(109,人件費個別明細表2[列9]))</totalsRowFormula>
    </tableColumn>
    <tableColumn id="7" xr3:uid="{00000000-0010-0000-0200-000007000000}" name="列7" headerRowDxfId="574" dataDxfId="573" totalsRowDxfId="572"/>
  </tableColumns>
  <tableStyleInfo name="テーブル スタイル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人件費個別明細表3" displayName="人件費個別明細表3" ref="A8:J31" headerRowCount="0" totalsRowCount="1" headerRowDxfId="571" dataDxfId="569" totalsRowDxfId="568" headerRowBorderDxfId="570">
  <tableColumns count="10">
    <tableColumn id="1" xr3:uid="{00000000-0010-0000-0300-000001000000}" name="列1" totalsRowLabel="合計" headerRowDxfId="567" dataDxfId="566" totalsRowDxfId="565"/>
    <tableColumn id="8" xr3:uid="{00000000-0010-0000-0300-000008000000}" name="列8" headerRowDxfId="564" dataDxfId="563" totalsRowDxfId="562">
      <calculatedColumnFormula>IF(人件費個別明細表3[[#This Row],[列1]]="", "", TEXT(人件費個別明細表3[[#This Row],[列1]],"aaaa"))</calculatedColumnFormula>
    </tableColumn>
    <tableColumn id="2" xr3:uid="{00000000-0010-0000-0300-000002000000}" name="列2" totalsRowFunction="countNums" headerRowDxfId="561" dataDxfId="560" totalsRowDxfId="559"/>
    <tableColumn id="3" xr3:uid="{00000000-0010-0000-0300-000003000000}" name="列3" totalsRowLabel="日" headerRowDxfId="558" dataDxfId="557" totalsRowDxfId="556"/>
    <tableColumn id="4" xr3:uid="{00000000-0010-0000-0300-000004000000}" name="列4" headerRowDxfId="555" dataDxfId="554" totalsRowDxfId="553"/>
    <tableColumn id="5" xr3:uid="{00000000-0010-0000-0300-000005000000}" name="列5" headerRowDxfId="552" dataDxfId="551" totalsRowDxfId="550"/>
    <tableColumn id="6" xr3:uid="{00000000-0010-0000-0300-000006000000}" name="列6" totalsRowFunction="custom" headerRowDxfId="549" dataDxfId="548" totalsRowDxfId="547">
      <calculatedColumnFormula>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calculatedColumnFormula>
      <totalsRowFormula>SUBTOTAL(109,人件費個別明細表3[列6])</totalsRowFormula>
    </tableColumn>
    <tableColumn id="10" xr3:uid="{B4B3A611-3F2F-418C-85FC-A581765ECF12}" name="列10" headerRowDxfId="546" dataDxfId="545" totalsRowDxfId="544"/>
    <tableColumn id="9" xr3:uid="{3CEB6050-0605-4DF2-BB74-1C8FCEE90738}" name="列9" totalsRowFunction="custom" headerRowDxfId="543" dataDxfId="542" totalsRowDxfId="541" dataCellStyle="桁区切り">
      <calculatedColumnFormula>IF(INT(人件費個別明細表3[[#This Row],[列6]]*24)*集計!$B$11&gt;10000,10000,INT(人件費個別明細表3[[#This Row],[列6]]*24)*集計!$B$11)</calculatedColumnFormula>
      <totalsRowFormula>INT(SUBTOTAL(109,人件費個別明細表3[列9]))</totalsRowFormula>
    </tableColumn>
    <tableColumn id="7" xr3:uid="{00000000-0010-0000-0300-000007000000}" name="列7" headerRowDxfId="540" dataDxfId="539" totalsRowDxfId="538"/>
  </tableColumns>
  <tableStyleInfo name="テーブル スタイル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人件費個別明細表4" displayName="人件費個別明細表4" ref="A8:J31" headerRowCount="0" totalsRowCount="1" headerRowDxfId="537" dataDxfId="535" totalsRowDxfId="534" headerRowBorderDxfId="536">
  <tableColumns count="10">
    <tableColumn id="1" xr3:uid="{00000000-0010-0000-0400-000001000000}" name="列1" totalsRowLabel="合計" headerRowDxfId="533" dataDxfId="532" totalsRowDxfId="531"/>
    <tableColumn id="8" xr3:uid="{00000000-0010-0000-0400-000008000000}" name="列8" headerRowDxfId="530" dataDxfId="529" totalsRowDxfId="528">
      <calculatedColumnFormula>IF(人件費個別明細表4[[#This Row],[列1]]="", "", TEXT(人件費個別明細表4[[#This Row],[列1]],"aaaa"))</calculatedColumnFormula>
    </tableColumn>
    <tableColumn id="2" xr3:uid="{00000000-0010-0000-0400-000002000000}" name="列2" totalsRowFunction="countNums" headerRowDxfId="527" dataDxfId="526" totalsRowDxfId="525"/>
    <tableColumn id="3" xr3:uid="{00000000-0010-0000-0400-000003000000}" name="列3" totalsRowLabel="日" headerRowDxfId="524" dataDxfId="523" totalsRowDxfId="522"/>
    <tableColumn id="4" xr3:uid="{00000000-0010-0000-0400-000004000000}" name="列4" headerRowDxfId="521" dataDxfId="520" totalsRowDxfId="519"/>
    <tableColumn id="5" xr3:uid="{00000000-0010-0000-0400-000005000000}" name="列5" headerRowDxfId="518" dataDxfId="517" totalsRowDxfId="516"/>
    <tableColumn id="6" xr3:uid="{00000000-0010-0000-0400-000006000000}" name="列6" totalsRowFunction="custom" headerRowDxfId="515" dataDxfId="514" totalsRowDxfId="513">
      <calculatedColumnFormula>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calculatedColumnFormula>
      <totalsRowFormula>SUBTOTAL(109,人件費個別明細表4[列6])</totalsRowFormula>
    </tableColumn>
    <tableColumn id="10" xr3:uid="{2E3D9050-2530-46E0-99BC-443F3514EFEA}" name="列10" headerRowDxfId="512" dataDxfId="511" totalsRowDxfId="510"/>
    <tableColumn id="9" xr3:uid="{BAA768AF-835C-41B9-A6D4-ACE49C485DC7}" name="列9" totalsRowFunction="sum" headerRowDxfId="509" dataDxfId="508" totalsRowDxfId="507" dataCellStyle="桁区切り">
      <calculatedColumnFormula>IF(人件費個別明細表4[[#This Row],[列6]]*24*集計!$B$11&gt;10000,10000,人件費個別明細表4[[#This Row],[列6]]*24*集計!$B$11)</calculatedColumnFormula>
    </tableColumn>
    <tableColumn id="7" xr3:uid="{00000000-0010-0000-0400-000007000000}" name="列7" headerRowDxfId="506" dataDxfId="505" totalsRowDxfId="504"/>
  </tableColumns>
  <tableStyleInfo name="テーブル スタイル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CD6CF2-29ED-47C6-B9BD-45B31CCF8A02}" name="人件費個別明細表43" displayName="人件費個別明細表43" ref="A8:J31" headerRowCount="0" totalsRowCount="1" headerRowDxfId="503" dataDxfId="501" totalsRowDxfId="500" headerRowBorderDxfId="502">
  <tableColumns count="10">
    <tableColumn id="1" xr3:uid="{91FD0D12-331C-4E3E-BCFF-E031DCE0DDEC}" name="列1" totalsRowLabel="合計" headerRowDxfId="499" dataDxfId="498" totalsRowDxfId="497"/>
    <tableColumn id="8" xr3:uid="{1A487B9B-6536-487D-918A-3D028DA8FABA}" name="列8" headerRowDxfId="496" dataDxfId="495" totalsRowDxfId="494">
      <calculatedColumnFormula>IF(人件費個別明細表43[[#This Row],[列1]]="", "", TEXT(人件費個別明細表43[[#This Row],[列1]],"aaaa"))</calculatedColumnFormula>
    </tableColumn>
    <tableColumn id="2" xr3:uid="{28DF8AF7-5A62-4DB3-844B-8A89B2DFC66E}" name="列2" totalsRowFunction="countNums" headerRowDxfId="493" dataDxfId="492" totalsRowDxfId="491"/>
    <tableColumn id="3" xr3:uid="{3C6ECF57-5CA4-446F-8296-6D27D69A7D11}" name="列3" totalsRowLabel="日" headerRowDxfId="490" dataDxfId="489" totalsRowDxfId="488"/>
    <tableColumn id="4" xr3:uid="{3072ED32-9360-4F06-8CF8-502EC9BEB4D6}" name="列4" headerRowDxfId="487" dataDxfId="486" totalsRowDxfId="485"/>
    <tableColumn id="5" xr3:uid="{095C34C1-ED73-4C7A-9990-9E39FF0073AB}" name="列5" headerRowDxfId="484" dataDxfId="483" totalsRowDxfId="482"/>
    <tableColumn id="6" xr3:uid="{2562996E-F546-4EF4-A840-B93D47D5C40B}" name="列6" totalsRowFunction="custom" headerRowDxfId="481" dataDxfId="480" totalsRowDxfId="479">
      <calculatedColumnFormula>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calculatedColumnFormula>
      <totalsRowFormula>SUBTOTAL(109,人件費個別明細表43[列6])</totalsRowFormula>
    </tableColumn>
    <tableColumn id="10" xr3:uid="{D8250BAB-5075-47C6-A062-9B5FB6F662DC}" name="列10" headerRowDxfId="478" dataDxfId="477" totalsRowDxfId="476"/>
    <tableColumn id="9" xr3:uid="{51DC160C-444C-4C0C-BF3F-D8E16E1C6403}" name="列9" totalsRowFunction="sum" headerRowDxfId="475" dataDxfId="474" totalsRowDxfId="473" dataCellStyle="桁区切り">
      <calculatedColumnFormula>IF(人件費個別明細表43[[#This Row],[列6]]="","",IF(人件費個別明細表43[[#This Row],[列6]]*24*人件費個別明細表43[[#This Row],[列10]]&gt;10000,10000,人件費個別明細表43[[#This Row],[列6]]*24*人件費個別明細表43[[#This Row],[列10]]))</calculatedColumnFormula>
    </tableColumn>
    <tableColumn id="7" xr3:uid="{276FC724-9F3E-46A2-AC96-E8C609956DB1}" name="列7" headerRowDxfId="472" dataDxfId="471" totalsRowDxfId="470"/>
  </tableColumns>
  <tableStyleInfo name="テーブル スタイル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人件費個別明細表6" displayName="人件費個別明細表6" ref="A8:J31" headerRowCount="0" totalsRowCount="1" headerRowDxfId="469" dataDxfId="467" totalsRowDxfId="466" headerRowBorderDxfId="468">
  <tableColumns count="10">
    <tableColumn id="1" xr3:uid="{00000000-0010-0000-0600-000001000000}" name="列1" totalsRowLabel="合計" headerRowDxfId="465" dataDxfId="464" totalsRowDxfId="463"/>
    <tableColumn id="8" xr3:uid="{00000000-0010-0000-0600-000008000000}" name="列8" headerRowDxfId="462" dataDxfId="461" totalsRowDxfId="460">
      <calculatedColumnFormula>IF(人件費個別明細表6[[#This Row],[列1]]="", "", TEXT(人件費個別明細表6[[#This Row],[列1]],"aaaa"))</calculatedColumnFormula>
    </tableColumn>
    <tableColumn id="2" xr3:uid="{00000000-0010-0000-0600-000002000000}" name="列2" totalsRowFunction="countNums" headerRowDxfId="459" dataDxfId="458" totalsRowDxfId="457"/>
    <tableColumn id="3" xr3:uid="{00000000-0010-0000-0600-000003000000}" name="列3" totalsRowLabel="日" headerRowDxfId="456" dataDxfId="455" totalsRowDxfId="454"/>
    <tableColumn id="4" xr3:uid="{00000000-0010-0000-0600-000004000000}" name="列4" headerRowDxfId="453" dataDxfId="452" totalsRowDxfId="451"/>
    <tableColumn id="5" xr3:uid="{00000000-0010-0000-0600-000005000000}" name="列5" headerRowDxfId="450" dataDxfId="449" totalsRowDxfId="448"/>
    <tableColumn id="6" xr3:uid="{00000000-0010-0000-0600-000006000000}" name="列6" totalsRowFunction="custom" headerRowDxfId="447" dataDxfId="446" totalsRowDxfId="445">
      <calculatedColumnFormula>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calculatedColumnFormula>
      <totalsRowFormula>SUBTOTAL(109,人件費個別明細表6[列6])</totalsRowFormula>
    </tableColumn>
    <tableColumn id="10" xr3:uid="{E84AF95A-38FE-4729-AE08-F6C9873C8A04}" name="列10" headerRowDxfId="444" dataDxfId="443" totalsRowDxfId="442"/>
    <tableColumn id="9" xr3:uid="{8F6D04F2-1DAC-490B-8B24-CE23B4739442}" name="列9" totalsRowFunction="sum" headerRowDxfId="441" dataDxfId="440" totalsRowDxfId="439" dataCellStyle="桁区切り">
      <calculatedColumnFormula>IF((#REF!*24)*集計!$B$11&gt;10000,10000,(#REF!*24)*集計!$B$11)</calculatedColumnFormula>
    </tableColumn>
    <tableColumn id="7" xr3:uid="{00000000-0010-0000-0600-000007000000}" name="列7" headerRowDxfId="438" dataDxfId="437" totalsRowDxfId="436"/>
  </tableColumns>
  <tableStyleInfo name="テーブル スタイル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0AE8707-88CD-48FD-91C0-12C9B36E064D}" name="人件費個別明細表68" displayName="人件費個別明細表68" ref="A8:J31" headerRowCount="0" totalsRowCount="1" headerRowDxfId="435" dataDxfId="433" totalsRowDxfId="432" headerRowBorderDxfId="434">
  <tableColumns count="10">
    <tableColumn id="1" xr3:uid="{AEA69B06-6503-40A1-AA4D-2D9D3BB38D3E}" name="列1" totalsRowLabel="合計" headerRowDxfId="431" dataDxfId="430" totalsRowDxfId="429"/>
    <tableColumn id="8" xr3:uid="{DE83FBF6-9BEF-4E14-9B52-A61677A8101B}" name="列8" headerRowDxfId="428" dataDxfId="427" totalsRowDxfId="426">
      <calculatedColumnFormula>IF(人件費個別明細表68[[#This Row],[列1]]="", "", TEXT(人件費個別明細表68[[#This Row],[列1]],"aaaa"))</calculatedColumnFormula>
    </tableColumn>
    <tableColumn id="2" xr3:uid="{97E731EC-EEE1-4F89-B17D-4762BCA8D42A}" name="列2" totalsRowFunction="countNums" headerRowDxfId="425" dataDxfId="424" totalsRowDxfId="423"/>
    <tableColumn id="3" xr3:uid="{37551BA2-A1B3-4973-B0A2-96CB011A5543}" name="列3" totalsRowLabel="日" headerRowDxfId="422" dataDxfId="421" totalsRowDxfId="420"/>
    <tableColumn id="4" xr3:uid="{C06069F4-7CBE-4D19-A676-F3E94764483F}" name="列4" headerRowDxfId="419" dataDxfId="418" totalsRowDxfId="417"/>
    <tableColumn id="5" xr3:uid="{E2871730-19DD-4C8A-A349-509101A7535B}" name="列5" headerRowDxfId="416" dataDxfId="415" totalsRowDxfId="414"/>
    <tableColumn id="6" xr3:uid="{50D14FEC-0202-462E-93CF-7A27D2D968FB}" name="列6" totalsRowFunction="custom" headerRowDxfId="413" dataDxfId="412" totalsRowDxfId="411">
      <calculatedColumnFormula>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calculatedColumnFormula>
      <totalsRowFormula>SUBTOTAL(109,人件費個別明細表68[列6])</totalsRowFormula>
    </tableColumn>
    <tableColumn id="10" xr3:uid="{4A8B1A40-0D38-4209-B087-F515A86DDFF8}" name="列10" headerRowDxfId="410" dataDxfId="409" totalsRowDxfId="408"/>
    <tableColumn id="9" xr3:uid="{83E4F1A3-DEDC-4124-A21E-F2CE518D06C6}" name="列9" totalsRowFunction="sum" headerRowDxfId="407" dataDxfId="406" totalsRowDxfId="405" dataCellStyle="桁区切り">
      <calculatedColumnFormula>IF(人件費個別明細表68[[#This Row],[列6]]="","",IF(人件費個別明細表68[[#This Row],[列6]]*24*人件費個別明細表68[[#This Row],[列10]]&gt;10000,10000,人件費個別明細表68[[#This Row],[列6]]*24*人件費個別明細表68[[#This Row],[列10]]))</calculatedColumnFormula>
    </tableColumn>
    <tableColumn id="7" xr3:uid="{04ACCC9C-EEB4-4231-8F6D-56285AE9D06A}" name="列7" headerRowDxfId="404" dataDxfId="403" totalsRowDxfId="402"/>
  </tableColumns>
  <tableStyleInfo name="テーブル スタイル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0E18539-208C-4D56-AD98-95AB48F1CBA8}" name="人件費個別明細表6810" displayName="人件費個別明細表6810" ref="A8:J31" headerRowCount="0" totalsRowCount="1" headerRowDxfId="401" dataDxfId="399" totalsRowDxfId="398" headerRowBorderDxfId="400">
  <tableColumns count="10">
    <tableColumn id="1" xr3:uid="{331F682E-1F7B-486F-93F8-98B6013331D5}" name="列1" totalsRowLabel="合計" headerRowDxfId="397" dataDxfId="396" totalsRowDxfId="395"/>
    <tableColumn id="8" xr3:uid="{1F9034C7-95E1-411D-8AE0-A779DF15A45F}" name="列8" headerRowDxfId="394" dataDxfId="393" totalsRowDxfId="392">
      <calculatedColumnFormula>IF(人件費個別明細表6810[[#This Row],[列1]]="", "", TEXT(人件費個別明細表6810[[#This Row],[列1]],"aaaa"))</calculatedColumnFormula>
    </tableColumn>
    <tableColumn id="2" xr3:uid="{494F120F-0975-4A20-B965-0EF6A2D729E4}" name="列2" totalsRowFunction="countNums" headerRowDxfId="391" dataDxfId="390" totalsRowDxfId="389"/>
    <tableColumn id="3" xr3:uid="{7DBD5ECD-6955-4A6F-8AB7-212220A6CA67}" name="列3" totalsRowLabel="日" headerRowDxfId="388" dataDxfId="387" totalsRowDxfId="386"/>
    <tableColumn id="4" xr3:uid="{5E46D08A-D295-4012-8B7B-0DC5E368204B}" name="列4" headerRowDxfId="385" dataDxfId="384" totalsRowDxfId="383"/>
    <tableColumn id="5" xr3:uid="{DE28B5E0-0D0E-420C-80B6-92A65A8AEED7}" name="列5" headerRowDxfId="382" dataDxfId="381" totalsRowDxfId="380"/>
    <tableColumn id="6" xr3:uid="{BCE40549-394C-4C27-9AAA-3AF8E71F0E79}" name="列6" totalsRowFunction="custom" headerRowDxfId="379" dataDxfId="378" totalsRowDxfId="377">
      <calculatedColumnFormula>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calculatedColumnFormula>
      <totalsRowFormula>SUBTOTAL(109,人件費個別明細表6810[列6])</totalsRowFormula>
    </tableColumn>
    <tableColumn id="10" xr3:uid="{B2ED36F2-68C0-4F0D-A8C0-A112C9ABE962}" name="列10" headerRowDxfId="376" dataDxfId="375" totalsRowDxfId="374"/>
    <tableColumn id="9" xr3:uid="{00E63B05-AA72-4AF8-9B54-F82FB474C9F7}" name="列9" totalsRowFunction="sum" headerRowDxfId="373" dataDxfId="372" totalsRowDxfId="371" dataCellStyle="桁区切り">
      <calculatedColumnFormula>IF(人件費個別明細表6810[[#This Row],[列6]]="","",IF(人件費個別明細表6810[[#This Row],[列6]]*24*人件費個別明細表6810[[#This Row],[列10]]&gt;10000,10000,人件費個別明細表6810[[#This Row],[列6]]*24*人件費個別明細表6810[[#This Row],[列10]]))</calculatedColumnFormula>
    </tableColumn>
    <tableColumn id="7" xr3:uid="{69C56994-FE5C-4FDE-AF01-594A5F8664E0}" name="列7" headerRowDxfId="370" dataDxfId="369" totalsRowDxfId="368"/>
  </tableColumns>
  <tableStyleInfo name="テーブル スタイル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3C957D9-00E0-451A-9FA0-529D6EC03274}" name="人件費個別明細表681011" displayName="人件費個別明細表681011" ref="A8:J31" headerRowCount="0" totalsRowCount="1" headerRowDxfId="367" dataDxfId="365" totalsRowDxfId="364" headerRowBorderDxfId="366">
  <tableColumns count="10">
    <tableColumn id="1" xr3:uid="{AB1294CA-66C9-4934-A730-4F6ADCAA41FE}" name="列1" totalsRowLabel="合計" headerRowDxfId="363" dataDxfId="362" totalsRowDxfId="361"/>
    <tableColumn id="8" xr3:uid="{B8274CFE-A19B-42EF-A831-DF16B488AEE1}" name="列8" headerRowDxfId="360" dataDxfId="359" totalsRowDxfId="358">
      <calculatedColumnFormula>IF(人件費個別明細表681011[[#This Row],[列1]]="", "", TEXT(人件費個別明細表681011[[#This Row],[列1]],"aaaa"))</calculatedColumnFormula>
    </tableColumn>
    <tableColumn id="2" xr3:uid="{6DC5F462-17B3-4CF4-90A2-5BBE6356D7E3}" name="列2" totalsRowFunction="countNums" headerRowDxfId="357" dataDxfId="356" totalsRowDxfId="355"/>
    <tableColumn id="3" xr3:uid="{FE38E302-AFA9-4D87-836F-CD972FB4DD58}" name="列3" totalsRowLabel="日" headerRowDxfId="354" dataDxfId="353" totalsRowDxfId="352"/>
    <tableColumn id="4" xr3:uid="{D8145CEE-F7A4-45C2-951B-8C5986EF965C}" name="列4" headerRowDxfId="351" dataDxfId="350" totalsRowDxfId="349"/>
    <tableColumn id="5" xr3:uid="{3526201D-74DE-4D6B-ABB5-95040DE11003}" name="列5" headerRowDxfId="348" dataDxfId="347" totalsRowDxfId="346"/>
    <tableColumn id="6" xr3:uid="{374823B0-E514-41A0-9437-9D6E76E3558D}" name="列6" totalsRowFunction="custom" headerRowDxfId="345" dataDxfId="344" totalsRowDxfId="343">
      <calculatedColumnFormula>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calculatedColumnFormula>
      <totalsRowFormula>SUBTOTAL(109,人件費個別明細表681011[列6])</totalsRowFormula>
    </tableColumn>
    <tableColumn id="10" xr3:uid="{09652483-35AD-4597-9606-4D7186E2B76A}" name="列10" headerRowDxfId="342" dataDxfId="341" totalsRowDxfId="340"/>
    <tableColumn id="9" xr3:uid="{C3919190-3A7A-43A0-A137-18934AF39C54}" name="列9" totalsRowFunction="sum" headerRowDxfId="339" dataDxfId="338" totalsRowDxfId="337" dataCellStyle="桁区切り">
      <calculatedColumnFormula>IF(人件費個別明細表681011[[#This Row],[列6]]="","",IF(人件費個別明細表681011[[#This Row],[列6]]*24*人件費個別明細表681011[[#This Row],[列10]]&gt;10000,10000,人件費個別明細表681011[[#This Row],[列6]]*24*人件費個別明細表681011[[#This Row],[列10]]))</calculatedColumnFormula>
    </tableColumn>
    <tableColumn id="7" xr3:uid="{6F5932E6-3833-4275-A2C2-006BB6046D72}" name="列7" headerRowDxfId="336" dataDxfId="335" totalsRowDxfId="334"/>
  </tableColumns>
  <tableStyleInfo name="テーブル スタイル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CDE7CD1-6410-4B59-BB88-C6EDD4B430C0}" name="人件費個別明細表68101112" displayName="人件費個別明細表68101112" ref="A8:J31" headerRowCount="0" totalsRowCount="1" headerRowDxfId="333" dataDxfId="331" totalsRowDxfId="330" headerRowBorderDxfId="332">
  <tableColumns count="10">
    <tableColumn id="1" xr3:uid="{3A7A4240-C413-474E-907A-FF9100703E90}" name="列1" totalsRowLabel="合計" headerRowDxfId="329" dataDxfId="328" totalsRowDxfId="327"/>
    <tableColumn id="8" xr3:uid="{9255FCC8-4CB3-4FD8-BF23-AE44FE796FE9}" name="列8" headerRowDxfId="326" dataDxfId="325" totalsRowDxfId="324">
      <calculatedColumnFormula>IF(人件費個別明細表68101112[[#This Row],[列1]]="", "", TEXT(人件費個別明細表68101112[[#This Row],[列1]],"aaaa"))</calculatedColumnFormula>
    </tableColumn>
    <tableColumn id="2" xr3:uid="{EAA7DEA0-75E6-44EB-B0A0-29F4817A295E}" name="列2" totalsRowFunction="countNums" headerRowDxfId="323" dataDxfId="322" totalsRowDxfId="321"/>
    <tableColumn id="3" xr3:uid="{BFDFBE44-C1F2-48EB-9EFF-E9C599ADBF67}" name="列3" totalsRowLabel="日" headerRowDxfId="320" dataDxfId="319" totalsRowDxfId="318"/>
    <tableColumn id="4" xr3:uid="{7CA842AE-2802-404C-A2EE-658D5B0CD048}" name="列4" headerRowDxfId="317" dataDxfId="316" totalsRowDxfId="315"/>
    <tableColumn id="5" xr3:uid="{69037C11-0D2C-4B6F-8239-B2C80FC0E007}" name="列5" headerRowDxfId="314" dataDxfId="313" totalsRowDxfId="312"/>
    <tableColumn id="6" xr3:uid="{CCEA6BC6-2BC2-4553-AEBB-D9AFC0497324}" name="列6" totalsRowFunction="custom" headerRowDxfId="311" dataDxfId="310" totalsRowDxfId="309">
      <calculatedColumnFormula>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calculatedColumnFormula>
      <totalsRowFormula>SUBTOTAL(109,人件費個別明細表68101112[列6])</totalsRowFormula>
    </tableColumn>
    <tableColumn id="10" xr3:uid="{5D0078F1-6660-4430-8D7B-023018C39F3E}" name="列10" headerRowDxfId="308" dataDxfId="307" totalsRowDxfId="306"/>
    <tableColumn id="9" xr3:uid="{4D9DFCC4-2EDB-45E1-8070-2993B631551C}" name="列9" totalsRowFunction="sum" headerRowDxfId="305" dataDxfId="304" totalsRowDxfId="303" dataCellStyle="桁区切り">
      <calculatedColumnFormula>IF(人件費個別明細表68101112[[#This Row],[列6]]="","",IF(人件費個別明細表68101112[[#This Row],[列6]]*24*人件費個別明細表68101112[[#This Row],[列10]]&gt;10000,10000,人件費個別明細表68101112[[#This Row],[列6]]*24*人件費個別明細表68101112[[#This Row],[列10]]))</calculatedColumnFormula>
    </tableColumn>
    <tableColumn id="7" xr3:uid="{20A85D75-A6C6-49A6-A15B-7C85E2928659}" name="列7" headerRowDxfId="302" dataDxfId="301" totalsRowDxfId="300"/>
  </tableColumns>
  <tableStyleInfo name="テーブル スタイル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78CF5FB-FC95-4B8A-8BC7-FF0942CE2CD2}" name="人件費個別明細表681011124" displayName="人件費個別明細表681011124" ref="A8:J31" headerRowCount="0" totalsRowCount="1" headerRowDxfId="299" dataDxfId="297" totalsRowDxfId="296" headerRowBorderDxfId="298">
  <tableColumns count="10">
    <tableColumn id="1" xr3:uid="{1101DA6C-20C5-4629-82AC-21621C5C898A}" name="列1" totalsRowLabel="合計" headerRowDxfId="295" dataDxfId="294" totalsRowDxfId="293"/>
    <tableColumn id="8" xr3:uid="{31966E05-FFE1-4391-87DF-D4F0190C1DCC}" name="列8" headerRowDxfId="292" dataDxfId="291" totalsRowDxfId="290">
      <calculatedColumnFormula>IF(人件費個別明細表681011124[[#This Row],[列1]]="", "", TEXT(人件費個別明細表681011124[[#This Row],[列1]],"aaaa"))</calculatedColumnFormula>
    </tableColumn>
    <tableColumn id="2" xr3:uid="{20BE6C07-FA20-4989-8686-70B3CC92A582}" name="列2" totalsRowFunction="countNums" headerRowDxfId="289" dataDxfId="288" totalsRowDxfId="287"/>
    <tableColumn id="3" xr3:uid="{40AE500A-9B09-412A-80CE-B76C1D755BB7}" name="列3" totalsRowLabel="日" headerRowDxfId="286" dataDxfId="285" totalsRowDxfId="284"/>
    <tableColumn id="4" xr3:uid="{5FA7B16F-3063-408A-BEC7-0992F6CB6CDC}" name="列4" headerRowDxfId="283" dataDxfId="282" totalsRowDxfId="281"/>
    <tableColumn id="5" xr3:uid="{127A0A7E-FC64-4ADE-988E-767CE1E1854B}" name="列5" headerRowDxfId="280" dataDxfId="279" totalsRowDxfId="278"/>
    <tableColumn id="6" xr3:uid="{74133CB5-1B95-4910-9B55-63FBB579407C}" name="列6" totalsRowFunction="custom" headerRowDxfId="277" dataDxfId="276" totalsRowDxfId="275">
      <calculatedColumnFormula>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calculatedColumnFormula>
      <totalsRowFormula>SUBTOTAL(109,人件費個別明細表681011124[列6])</totalsRowFormula>
    </tableColumn>
    <tableColumn id="10" xr3:uid="{F3B8C664-BAD8-425D-820A-2585CFD012D3}" name="列10" headerRowDxfId="274" dataDxfId="273" totalsRowDxfId="272"/>
    <tableColumn id="9" xr3:uid="{44B717CE-8B8F-4F9B-8855-968D7AAEE1BF}" name="列9" totalsRowFunction="sum" headerRowDxfId="271" dataDxfId="270" totalsRowDxfId="269" dataCellStyle="桁区切り">
      <calculatedColumnFormula>IF(人件費個別明細表681011124[[#This Row],[列6]]="","",IF(人件費個別明細表681011124[[#This Row],[列6]]*24*人件費個別明細表681011124[[#This Row],[列10]]&gt;10000,10000,人件費個別明細表681011124[[#This Row],[列6]]*24*人件費個別明細表681011124[[#This Row],[列10]]))</calculatedColumnFormula>
    </tableColumn>
    <tableColumn id="7" xr3:uid="{EE7622B4-DDAA-40A5-A7C6-28EB69087A54}" name="列7" headerRowDxfId="268" dataDxfId="267" totalsRowDxfId="266"/>
  </tableColumns>
  <tableStyleInfo name="テーブル スタイル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265B177-14C8-4426-8A6E-54468DA85D3A}" name="人件費個別明細表68101112413" displayName="人件費個別明細表68101112413" ref="A8:J31" headerRowCount="0" totalsRowCount="1" headerRowDxfId="265" dataDxfId="263" totalsRowDxfId="262" headerRowBorderDxfId="264">
  <tableColumns count="10">
    <tableColumn id="1" xr3:uid="{CE51881C-2037-468A-BB2F-7EA42FA0EBC0}" name="列1" totalsRowLabel="合計" headerRowDxfId="261" dataDxfId="260" totalsRowDxfId="259"/>
    <tableColumn id="8" xr3:uid="{24613C74-D563-40C3-861D-224145729CC0}" name="列8" headerRowDxfId="258" dataDxfId="257" totalsRowDxfId="256">
      <calculatedColumnFormula>IF(人件費個別明細表68101112413[[#This Row],[列1]]="", "", TEXT(人件費個別明細表68101112413[[#This Row],[列1]],"aaaa"))</calculatedColumnFormula>
    </tableColumn>
    <tableColumn id="2" xr3:uid="{03216C56-9EA1-4CCF-892B-48F027192B8C}" name="列2" totalsRowFunction="countNums" headerRowDxfId="255" dataDxfId="254" totalsRowDxfId="253"/>
    <tableColumn id="3" xr3:uid="{DE425741-A71A-49EB-B924-4560F4D4C46C}" name="列3" totalsRowLabel="日" headerRowDxfId="252" dataDxfId="251" totalsRowDxfId="250"/>
    <tableColumn id="4" xr3:uid="{2E476143-A286-42A5-8368-C8AD5D35681F}" name="列4" headerRowDxfId="249" dataDxfId="248" totalsRowDxfId="247"/>
    <tableColumn id="5" xr3:uid="{8BB47DBE-F8B4-4CCC-9956-8C692615A578}" name="列5" headerRowDxfId="246" dataDxfId="245" totalsRowDxfId="244"/>
    <tableColumn id="6" xr3:uid="{0C59256B-355D-4D76-A039-74F4CF4E7592}" name="列6" totalsRowFunction="custom" headerRowDxfId="243" dataDxfId="242" totalsRowDxfId="241">
      <calculatedColumnFormula>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calculatedColumnFormula>
      <totalsRowFormula>SUBTOTAL(109,人件費個別明細表68101112413[列6])</totalsRowFormula>
    </tableColumn>
    <tableColumn id="10" xr3:uid="{161700FA-5D5B-47E6-BB33-DAAB0CAA04C1}" name="列10" headerRowDxfId="240" dataDxfId="239" totalsRowDxfId="238"/>
    <tableColumn id="9" xr3:uid="{9B75E3BC-4F2A-4EA5-B0DF-3C5939F98931}" name="列9" totalsRowFunction="sum" headerRowDxfId="237" dataDxfId="236" totalsRowDxfId="235" dataCellStyle="桁区切り">
      <calculatedColumnFormula>IF(人件費個別明細表68101112413[[#This Row],[列6]]="","",IF(人件費個別明細表68101112413[[#This Row],[列6]]*24*人件費個別明細表68101112413[[#This Row],[列10]]&gt;10000,10000,人件費個別明細表68101112413[[#This Row],[列6]]*24*人件費個別明細表68101112413[[#This Row],[列10]]))</calculatedColumnFormula>
    </tableColumn>
    <tableColumn id="7" xr3:uid="{4B3695C5-D241-4CAC-A7B0-E46F99946D6E}" name="列7" headerRowDxfId="234" dataDxfId="233" totalsRowDxfId="232"/>
  </tableColumns>
  <tableStyleInfo name="テーブル スタイル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464AFD0-9D67-4DA5-ABF4-46A1B45415EF}" name="人件費個別明細表6810111241314" displayName="人件費個別明細表6810111241314" ref="A8:J31" headerRowCount="0" totalsRowCount="1" headerRowDxfId="231" dataDxfId="229" totalsRowDxfId="228" headerRowBorderDxfId="230">
  <tableColumns count="10">
    <tableColumn id="1" xr3:uid="{62A8C093-3E45-4C92-8488-E238E3118AFE}" name="列1" totalsRowLabel="合計" headerRowDxfId="227" dataDxfId="226" totalsRowDxfId="9"/>
    <tableColumn id="8" xr3:uid="{EABCEF49-BF43-4937-8D2C-2114317C1132}" name="列8" headerRowDxfId="225" dataDxfId="224" totalsRowDxfId="8">
      <calculatedColumnFormula>IF(人件費個別明細表6810111241314[[#This Row],[列1]]="", "", TEXT(人件費個別明細表6810111241314[[#This Row],[列1]],"aaaa"))</calculatedColumnFormula>
    </tableColumn>
    <tableColumn id="2" xr3:uid="{E1B31133-CDA3-408A-87ED-4205724EFDBE}" name="列2" totalsRowFunction="countNums" headerRowDxfId="223" dataDxfId="222" totalsRowDxfId="7"/>
    <tableColumn id="3" xr3:uid="{DA212D96-82DB-4C10-B4B4-6EC83E19EE32}" name="列3" totalsRowLabel="日" headerRowDxfId="221" dataDxfId="220" totalsRowDxfId="6"/>
    <tableColumn id="4" xr3:uid="{99AB70CB-A29D-48B2-845D-91849B44CAC8}" name="列4" headerRowDxfId="219" dataDxfId="218" totalsRowDxfId="5"/>
    <tableColumn id="5" xr3:uid="{128CD112-EFF1-4266-A189-6BD080E4A697}" name="列5" headerRowDxfId="217" dataDxfId="216" totalsRowDxfId="4"/>
    <tableColumn id="6" xr3:uid="{08D93844-7F34-43FD-9DB8-F274FD899312}" name="列6" totalsRowFunction="custom" headerRowDxfId="215" dataDxfId="214" totalsRowDxfId="3">
      <calculatedColumnFormula>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calculatedColumnFormula>
      <totalsRowFormula>SUBTOTAL(109,人件費個別明細表6810111241314[列6])</totalsRowFormula>
    </tableColumn>
    <tableColumn id="10" xr3:uid="{C612F333-7E4B-4564-A81B-DD798715FB8B}" name="列10" headerRowDxfId="213" dataDxfId="212" totalsRowDxfId="2"/>
    <tableColumn id="9" xr3:uid="{E8567FE0-A4ED-4641-AB28-A76164EBF571}" name="列9" totalsRowFunction="sum" headerRowDxfId="211" dataDxfId="210" totalsRowDxfId="1" dataCellStyle="桁区切り">
      <calculatedColumnFormula>IF(人件費個別明細表6810111241314[[#This Row],[列6]]="","",IF(人件費個別明細表6810111241314[[#This Row],[列6]]*24*人件費個別明細表6810111241314[[#This Row],[列10]]&gt;10000,10000,人件費個別明細表6810111241314[[#This Row],[列6]]*24*人件費個別明細表6810111241314[[#This Row],[列10]]))</calculatedColumnFormula>
    </tableColumn>
    <tableColumn id="7" xr3:uid="{EB663A8E-1462-465E-B256-763C0B423826}" name="列7" headerRowDxfId="209" dataDxfId="208" totalsRowDxfId="0"/>
  </tableColumns>
  <tableStyleInfo name="テーブル スタイル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BAE8D90-9F2B-4504-86E1-56D19AF35209}" name="人件費個別明細表681011124131415" displayName="人件費個別明細表681011124131415" ref="A8:J31" headerRowCount="0" totalsRowCount="1" headerRowDxfId="207" dataDxfId="205" totalsRowDxfId="204" headerRowBorderDxfId="206">
  <tableColumns count="10">
    <tableColumn id="1" xr3:uid="{063702E6-9933-478F-BCEC-7C34EB4E5197}" name="列1" totalsRowLabel="合計" headerRowDxfId="203" dataDxfId="202" totalsRowDxfId="201"/>
    <tableColumn id="8" xr3:uid="{C69D2AA8-B854-453B-9074-2112424325D3}" name="列8" headerRowDxfId="200" dataDxfId="199" totalsRowDxfId="198">
      <calculatedColumnFormula>IF(人件費個別明細表681011124131415[[#This Row],[列1]]="", "", TEXT(人件費個別明細表681011124131415[[#This Row],[列1]],"aaaa"))</calculatedColumnFormula>
    </tableColumn>
    <tableColumn id="2" xr3:uid="{F2D3F0F0-2955-4BB2-89EF-FBFFF0602BC9}" name="列2" totalsRowFunction="countNums" headerRowDxfId="197" dataDxfId="196" totalsRowDxfId="195"/>
    <tableColumn id="3" xr3:uid="{2B8DAB90-0634-402E-B925-B9FAB1BFDB5B}" name="列3" totalsRowLabel="日" headerRowDxfId="194" dataDxfId="193" totalsRowDxfId="192"/>
    <tableColumn id="4" xr3:uid="{5FC3DABA-6DE1-4BFB-A988-DB04DB0E0F7A}" name="列4" headerRowDxfId="191" dataDxfId="190" totalsRowDxfId="189"/>
    <tableColumn id="5" xr3:uid="{642C2659-EBC6-4066-8FE1-88792FCB565C}" name="列5" headerRowDxfId="188" dataDxfId="187" totalsRowDxfId="186"/>
    <tableColumn id="6" xr3:uid="{347FBF39-F3B4-4239-9DAB-4663D2032210}" name="列6" totalsRowFunction="custom" headerRowDxfId="185" dataDxfId="184" totalsRowDxfId="183">
      <calculatedColumnFormula>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calculatedColumnFormula>
      <totalsRowFormula>SUBTOTAL(109,人件費個別明細表681011124131415[列6])</totalsRowFormula>
    </tableColumn>
    <tableColumn id="10" xr3:uid="{809D6645-7A82-4605-9FF6-587737A9A08B}" name="列10" headerRowDxfId="182" dataDxfId="181" totalsRowDxfId="180"/>
    <tableColumn id="9" xr3:uid="{AE74D230-5780-447F-AE63-23A4C061AC82}" name="列9" totalsRowFunction="sum" headerRowDxfId="179" dataDxfId="178" totalsRowDxfId="177" dataCellStyle="桁区切り">
      <calculatedColumnFormula>IF(人件費個別明細表681011124131415[[#This Row],[列6]]="","",IF(人件費個別明細表681011124131415[[#This Row],[列6]]*24*人件費個別明細表681011124131415[[#This Row],[列10]]&gt;10000,10000,人件費個別明細表681011124131415[[#This Row],[列6]]*24*人件費個別明細表681011124131415[[#This Row],[列10]]))</calculatedColumnFormula>
    </tableColumn>
    <tableColumn id="7" xr3:uid="{50756407-15CE-4865-84F5-BF76D940C479}" name="列7" headerRowDxfId="176" dataDxfId="175" totalsRowDxfId="174"/>
  </tableColumns>
  <tableStyleInfo name="テーブル スタイル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9F5ED-F51E-4B56-8985-9FA1D9774A92}" name="人件費個別明細表68101112413141516" displayName="人件費個別明細表68101112413141516" ref="A8:J31" headerRowCount="0" totalsRowCount="1" headerRowDxfId="173" dataDxfId="171" totalsRowDxfId="170" headerRowBorderDxfId="172">
  <tableColumns count="10">
    <tableColumn id="1" xr3:uid="{17AC8272-4CF5-4A5D-8BA2-16B7C561CB26}" name="列1" totalsRowLabel="合計" headerRowDxfId="169" dataDxfId="168" totalsRowDxfId="167"/>
    <tableColumn id="8" xr3:uid="{7D00EB70-8103-4DF6-AAD3-7E436CBB20EB}" name="列8" headerRowDxfId="166" dataDxfId="165" totalsRowDxfId="164">
      <calculatedColumnFormula>IF(人件費個別明細表68101112413141516[[#This Row],[列1]]="", "", TEXT(人件費個別明細表68101112413141516[[#This Row],[列1]],"aaaa"))</calculatedColumnFormula>
    </tableColumn>
    <tableColumn id="2" xr3:uid="{40A6EED7-90CD-4B82-B6BE-D3D767A711D8}" name="列2" totalsRowFunction="countNums" headerRowDxfId="163" dataDxfId="162" totalsRowDxfId="161"/>
    <tableColumn id="3" xr3:uid="{CC13778B-E7AB-42C1-BE36-0F62E5B3A9AC}" name="列3" totalsRowLabel="日" headerRowDxfId="160" dataDxfId="159" totalsRowDxfId="158"/>
    <tableColumn id="4" xr3:uid="{4AEA93AB-6B36-4CC7-8C65-5C8C85C1F337}" name="列4" headerRowDxfId="157" dataDxfId="156" totalsRowDxfId="155"/>
    <tableColumn id="5" xr3:uid="{E071F72F-9F42-4792-ABD8-926455C72BD0}" name="列5" headerRowDxfId="154" dataDxfId="153" totalsRowDxfId="152"/>
    <tableColumn id="6" xr3:uid="{A00F522B-8B3B-44A9-A105-490B8B4BC2BE}" name="列6" totalsRowFunction="custom" headerRowDxfId="151" dataDxfId="150" totalsRowDxfId="149">
      <calculatedColumnFormula>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calculatedColumnFormula>
      <totalsRowFormula>SUBTOTAL(109,人件費個別明細表68101112413141516[列6])</totalsRowFormula>
    </tableColumn>
    <tableColumn id="10" xr3:uid="{57F4E8B3-EF69-482C-ACE0-5973D67B982D}" name="列10" headerRowDxfId="148" dataDxfId="147" totalsRowDxfId="146"/>
    <tableColumn id="9" xr3:uid="{976D7A5D-1855-46F6-8C9B-6A2440B6B0A9}" name="列9" totalsRowFunction="sum" headerRowDxfId="145" dataDxfId="144" totalsRowDxfId="143" dataCellStyle="桁区切り">
      <calculatedColumnFormula>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calculatedColumnFormula>
    </tableColumn>
    <tableColumn id="7" xr3:uid="{0BFC142C-E3BB-4416-9ECE-C2A5CDC749C2}" name="列7" headerRowDxfId="142" dataDxfId="141" totalsRowDxfId="140"/>
  </tableColumns>
  <tableStyleInfo name="テーブル スタイル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926D78C-2271-4A9D-93BD-389DC44487A1}" name="人件費個別明細表6810111241314151617" displayName="人件費個別明細表6810111241314151617" ref="A8:J31" headerRowCount="0" totalsRowCount="1" headerRowDxfId="139" dataDxfId="137" totalsRowDxfId="136" headerRowBorderDxfId="138">
  <tableColumns count="10">
    <tableColumn id="1" xr3:uid="{3A618A06-07B3-4BD1-AF16-2E3E7A2B72D5}" name="列1" totalsRowLabel="合計" headerRowDxfId="135" dataDxfId="134" totalsRowDxfId="133"/>
    <tableColumn id="8" xr3:uid="{C8B56CA6-C7B8-45B4-9F77-D755DAE789B7}" name="列8" headerRowDxfId="132" dataDxfId="131" totalsRowDxfId="130">
      <calculatedColumnFormula>IF(人件費個別明細表6810111241314151617[[#This Row],[列1]]="", "", TEXT(人件費個別明細表6810111241314151617[[#This Row],[列1]],"aaaa"))</calculatedColumnFormula>
    </tableColumn>
    <tableColumn id="2" xr3:uid="{E58B2A59-7828-4C24-84E3-EF1378B6B422}" name="列2" totalsRowFunction="countNums" headerRowDxfId="129" dataDxfId="128" totalsRowDxfId="127"/>
    <tableColumn id="3" xr3:uid="{C134EFCA-3225-4BE3-9E28-C07DBF36ABC1}" name="列3" totalsRowLabel="日" headerRowDxfId="126" dataDxfId="125" totalsRowDxfId="124"/>
    <tableColumn id="4" xr3:uid="{5155198E-5BB7-4C00-9860-CA48374DBCA7}" name="列4" headerRowDxfId="123" dataDxfId="122" totalsRowDxfId="121"/>
    <tableColumn id="5" xr3:uid="{D475ED94-FB02-492C-A02A-2B985961E4C9}" name="列5" headerRowDxfId="120" dataDxfId="119" totalsRowDxfId="118"/>
    <tableColumn id="6" xr3:uid="{AC0C2839-B572-481B-B3E3-8C51085B7CEF}" name="列6" totalsRowFunction="custom" headerRowDxfId="117" dataDxfId="116" totalsRowDxfId="115">
      <calculatedColumnFormula>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calculatedColumnFormula>
      <totalsRowFormula>SUBTOTAL(109,人件費個別明細表6810111241314151617[列6])</totalsRowFormula>
    </tableColumn>
    <tableColumn id="10" xr3:uid="{CE916470-06E6-4BA0-9370-8328ABED3E40}" name="列10" headerRowDxfId="114" dataDxfId="113" totalsRowDxfId="112"/>
    <tableColumn id="9" xr3:uid="{E8F37C63-2B0E-476A-A7A5-DC4EF65B93EB}" name="列9" totalsRowFunction="sum" headerRowDxfId="111" dataDxfId="110" totalsRowDxfId="109" dataCellStyle="桁区切り">
      <calculatedColumnFormula>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calculatedColumnFormula>
    </tableColumn>
    <tableColumn id="7" xr3:uid="{D7EB65F2-07D1-4C9C-916A-B26EB5B2669E}" name="列7" headerRowDxfId="108" dataDxfId="107" totalsRowDxfId="106"/>
  </tableColumns>
  <tableStyleInfo name="テーブル スタイル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DA7E857-5145-46E1-A111-B5B7947C472C}" name="人件費個別明細表681011124131415161718" displayName="人件費個別明細表681011124131415161718" ref="A8:J31" headerRowCount="0" totalsRowCount="1" headerRowDxfId="105" dataDxfId="103" totalsRowDxfId="102" headerRowBorderDxfId="104">
  <tableColumns count="10">
    <tableColumn id="1" xr3:uid="{4D7E3211-AFCB-4425-ACF9-F8F6A0E6DCA9}" name="列1" totalsRowLabel="合計" headerRowDxfId="101" dataDxfId="100" totalsRowDxfId="99"/>
    <tableColumn id="8" xr3:uid="{B315CC6B-F04C-454B-BCBA-09A781CDFF1B}" name="列8" headerRowDxfId="98" dataDxfId="97" totalsRowDxfId="96">
      <calculatedColumnFormula>IF(人件費個別明細表681011124131415161718[[#This Row],[列1]]="", "", TEXT(人件費個別明細表681011124131415161718[[#This Row],[列1]],"aaaa"))</calculatedColumnFormula>
    </tableColumn>
    <tableColumn id="2" xr3:uid="{13FE426C-D429-4E98-87F6-16A7A1F06563}" name="列2" totalsRowFunction="countNums" headerRowDxfId="95" dataDxfId="94" totalsRowDxfId="93"/>
    <tableColumn id="3" xr3:uid="{895997F5-AA95-481A-A53F-734FD5E0F25A}" name="列3" totalsRowLabel="日" headerRowDxfId="92" dataDxfId="91" totalsRowDxfId="90"/>
    <tableColumn id="4" xr3:uid="{BA0FF529-1158-4509-8D4B-6C43E9EE29C4}" name="列4" headerRowDxfId="89" dataDxfId="88" totalsRowDxfId="87"/>
    <tableColumn id="5" xr3:uid="{49AE6C54-8A3F-4AC8-B7AD-CDD65F5F645F}" name="列5" headerRowDxfId="86" dataDxfId="85" totalsRowDxfId="84"/>
    <tableColumn id="6" xr3:uid="{61C2CCA5-3366-4BFA-98F1-88A4740501F4}" name="列6" totalsRowFunction="custom" headerRowDxfId="83" dataDxfId="82">
      <calculatedColumnFormula>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calculatedColumnFormula>
      <totalsRowFormula>SUBTOTAL(109,人件費個別明細表681011124131415161718[列6])</totalsRowFormula>
    </tableColumn>
    <tableColumn id="10" xr3:uid="{24904EAE-28EA-4EA0-A9A9-D2EE6ADA45DA}" name="列10" headerRowDxfId="81" dataDxfId="80" totalsRowDxfId="79"/>
    <tableColumn id="9" xr3:uid="{5DF36B36-04D3-4369-8CE8-6727A67327E3}" name="列9" totalsRowFunction="sum" headerRowDxfId="78" dataDxfId="77" totalsRowDxfId="76" dataCellStyle="桁区切り">
      <calculatedColumnFormula>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calculatedColumnFormula>
    </tableColumn>
    <tableColumn id="7" xr3:uid="{7D1F1AE1-7BAB-441F-B15F-2A56CF4918B9}" name="列7" headerRowDxfId="75" dataDxfId="74" totalsRowDxfId="73"/>
  </tableColumns>
  <tableStyleInfo name="テーブル スタイル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83EEBC8-8D33-4FDF-9D9B-A69010FD229A}" name="人件費個別明細表68101112413141516171819" displayName="人件費個別明細表68101112413141516171819" ref="A8:J31" headerRowCount="0" totalsRowCount="1" headerRowDxfId="72" dataDxfId="70" totalsRowDxfId="69" headerRowBorderDxfId="71">
  <tableColumns count="10">
    <tableColumn id="1" xr3:uid="{479BC850-AFFD-4FEE-8250-4721C2265FD9}" name="列1" totalsRowLabel="合計" headerRowDxfId="68" dataDxfId="67" totalsRowDxfId="66"/>
    <tableColumn id="8" xr3:uid="{313DF469-8628-465F-AD9A-2F3936D69F23}" name="列8" headerRowDxfId="65" dataDxfId="64" totalsRowDxfId="63">
      <calculatedColumnFormula>IF(人件費個別明細表68101112413141516171819[[#This Row],[列1]]="", "", TEXT(人件費個別明細表68101112413141516171819[[#This Row],[列1]],"aaaa"))</calculatedColumnFormula>
    </tableColumn>
    <tableColumn id="2" xr3:uid="{6E139F46-B6B1-49F4-A335-405A37878F5A}" name="列2" totalsRowFunction="countNums" headerRowDxfId="62" dataDxfId="61" totalsRowDxfId="60"/>
    <tableColumn id="3" xr3:uid="{798F19AE-17CD-40FC-A15B-6F8E15B6035F}" name="列3" totalsRowLabel="日" headerRowDxfId="59" dataDxfId="58" totalsRowDxfId="57"/>
    <tableColumn id="4" xr3:uid="{ECB44FA9-C3F8-418F-96C2-B8E909767CB4}" name="列4" headerRowDxfId="56" dataDxfId="55" totalsRowDxfId="54"/>
    <tableColumn id="5" xr3:uid="{79FDF889-7F10-4B81-9604-160D114E3780}" name="列5" headerRowDxfId="53" dataDxfId="52" totalsRowDxfId="51"/>
    <tableColumn id="6" xr3:uid="{057CDFB9-2FE5-498A-B85F-07AA9E944D33}" name="列6" totalsRowFunction="custom" headerRowDxfId="50" dataDxfId="49" totalsRowDxfId="48">
      <calculatedColumnFormula>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calculatedColumnFormula>
      <totalsRowFormula>SUBTOTAL(109,人件費個別明細表68101112413141516171819[列6])</totalsRowFormula>
    </tableColumn>
    <tableColumn id="10" xr3:uid="{71079C0B-A4AD-4DDF-BB7F-98DD264FB634}" name="列10" headerRowDxfId="47" dataDxfId="46" totalsRowDxfId="45"/>
    <tableColumn id="9" xr3:uid="{CC496629-0A28-4F62-B075-58CCCC38BEA5}" name="列9" totalsRowFunction="sum" headerRowDxfId="44" dataDxfId="43" totalsRowDxfId="42" dataCellStyle="桁区切り">
      <calculatedColumnFormula>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calculatedColumnFormula>
    </tableColumn>
    <tableColumn id="7" xr3:uid="{C62BD4E9-5420-4154-A82C-AAE2BACB37A1}" name="列7" headerRowDxfId="41" dataDxfId="40" totalsRowDxfId="39"/>
  </tableColumns>
  <tableStyleInfo name="テーブル スタイル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omments" Target="../comments6.xm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omments" Target="../comments7.xm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comments" Target="../comments8.xml"/><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comments" Target="../comments9.xml"/><Relationship Id="rId4"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comments" Target="../comments10.xml"/><Relationship Id="rId4"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omments" Target="../comments11.xml"/><Relationship Id="rId4"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omments" Target="../comments12.xml"/><Relationship Id="rId4"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comments" Target="../comments13.xml"/><Relationship Id="rId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comments" Target="../comments14.xml"/><Relationship Id="rId4"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omments" Target="../comments15.xml"/><Relationship Id="rId4"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openxmlformats.org/officeDocument/2006/relationships/comments" Target="../comments16.xml"/><Relationship Id="rId4"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comments" Target="../comments17.xml"/><Relationship Id="rId4"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comments" Target="../comments18.xml"/><Relationship Id="rId4"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comments" Target="../comments19.xml"/><Relationship Id="rId4"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K31"/>
  <sheetViews>
    <sheetView tabSelected="1" zoomScaleNormal="100" workbookViewId="0">
      <selection sqref="A1:J1"/>
    </sheetView>
  </sheetViews>
  <sheetFormatPr defaultColWidth="11.375" defaultRowHeight="20.100000000000001" customHeight="1" x14ac:dyDescent="0.15"/>
  <cols>
    <col min="1" max="1" width="11.125" style="21" customWidth="1"/>
    <col min="2" max="2" width="5.5" style="21" bestFit="1" customWidth="1"/>
    <col min="3" max="3" width="8.375" style="29" customWidth="1"/>
    <col min="4" max="4" width="2.875" style="30" customWidth="1"/>
    <col min="5" max="5" width="8.375" style="29" customWidth="1"/>
    <col min="6" max="9" width="11.375" style="21" customWidth="1"/>
    <col min="10" max="10" width="33.375" style="31" customWidth="1"/>
    <col min="11" max="16384" width="11.375" style="2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
        <v>35</v>
      </c>
      <c r="C3" s="77"/>
      <c r="D3" s="77"/>
      <c r="E3" s="77"/>
      <c r="F3" s="77"/>
      <c r="G3" s="77"/>
      <c r="H3" s="77"/>
      <c r="I3" s="77"/>
      <c r="J3" s="78"/>
    </row>
    <row r="4" spans="1:10" ht="24" customHeight="1" x14ac:dyDescent="0.15">
      <c r="A4" s="19" t="s">
        <v>6</v>
      </c>
      <c r="B4" s="79" t="s">
        <v>14</v>
      </c>
      <c r="C4" s="80"/>
      <c r="D4" s="80"/>
      <c r="E4" s="80"/>
      <c r="F4" s="80"/>
      <c r="G4" s="80"/>
      <c r="H4" s="80"/>
      <c r="I4" s="80"/>
      <c r="J4" s="81"/>
    </row>
    <row r="5" spans="1:10" ht="24" customHeight="1" x14ac:dyDescent="0.15">
      <c r="A5" s="19" t="s">
        <v>5</v>
      </c>
      <c r="B5" s="79" t="s">
        <v>15</v>
      </c>
      <c r="C5" s="80"/>
      <c r="D5" s="80"/>
      <c r="E5" s="80"/>
      <c r="F5" s="80"/>
      <c r="G5" s="80"/>
      <c r="H5" s="80"/>
      <c r="I5" s="80"/>
      <c r="J5" s="81"/>
    </row>
    <row r="6" spans="1:10" ht="18" customHeight="1" x14ac:dyDescent="0.15">
      <c r="A6" s="74" t="s">
        <v>11</v>
      </c>
      <c r="B6" s="75"/>
      <c r="C6" s="75"/>
      <c r="D6" s="75"/>
      <c r="E6" s="75"/>
      <c r="F6" s="75"/>
      <c r="G6" s="75"/>
      <c r="H6" s="75"/>
      <c r="I6" s="75"/>
      <c r="J6" s="75"/>
    </row>
    <row r="7" spans="1:10" s="22" customFormat="1" ht="24" customHeight="1" x14ac:dyDescent="0.15">
      <c r="A7" s="35" t="s">
        <v>4</v>
      </c>
      <c r="B7" s="38" t="s">
        <v>16</v>
      </c>
      <c r="C7" s="70" t="s">
        <v>9</v>
      </c>
      <c r="D7" s="70"/>
      <c r="E7" s="70"/>
      <c r="F7" s="17" t="s">
        <v>7</v>
      </c>
      <c r="G7" s="35" t="s">
        <v>8</v>
      </c>
      <c r="H7" s="50" t="s">
        <v>33</v>
      </c>
      <c r="I7" s="50" t="s">
        <v>25</v>
      </c>
      <c r="J7" s="32" t="s">
        <v>1</v>
      </c>
    </row>
    <row r="8" spans="1:10" ht="24" customHeight="1" x14ac:dyDescent="0.15">
      <c r="A8" s="34">
        <v>46133</v>
      </c>
      <c r="B8" s="39" t="s">
        <v>17</v>
      </c>
      <c r="C8" s="36">
        <v>0.375</v>
      </c>
      <c r="D8" s="23" t="s">
        <v>0</v>
      </c>
      <c r="E8" s="36">
        <v>0.75</v>
      </c>
      <c r="F8" s="36">
        <v>4.1666666666666664E-2</v>
      </c>
      <c r="G8"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0.33333333333333331</v>
      </c>
      <c r="H8" s="9"/>
      <c r="I8" s="9"/>
      <c r="J8" s="37" t="s">
        <v>13</v>
      </c>
    </row>
    <row r="9" spans="1:10" ht="24" customHeight="1" x14ac:dyDescent="0.15">
      <c r="A9" s="34">
        <v>46134</v>
      </c>
      <c r="B9" s="39" t="s">
        <v>18</v>
      </c>
      <c r="C9" s="36">
        <v>0.375</v>
      </c>
      <c r="D9" s="23" t="s">
        <v>0</v>
      </c>
      <c r="E9" s="36">
        <v>0.75</v>
      </c>
      <c r="F9" s="36">
        <v>4.1666666666666664E-2</v>
      </c>
      <c r="G9"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0.33333333333333331</v>
      </c>
      <c r="H9" s="9"/>
      <c r="I9" s="9"/>
      <c r="J9" s="37" t="s">
        <v>13</v>
      </c>
    </row>
    <row r="10" spans="1:10" ht="24" customHeight="1" x14ac:dyDescent="0.15">
      <c r="A10" s="34">
        <v>46135</v>
      </c>
      <c r="B10" s="39" t="s">
        <v>19</v>
      </c>
      <c r="C10" s="36">
        <v>0.54166666666666663</v>
      </c>
      <c r="D10" s="23" t="s">
        <v>0</v>
      </c>
      <c r="E10" s="36">
        <v>0.75</v>
      </c>
      <c r="F10" s="36"/>
      <c r="G10"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0.20833333333333331</v>
      </c>
      <c r="H10" s="9"/>
      <c r="I10" s="9"/>
      <c r="J10" s="37" t="s">
        <v>13</v>
      </c>
    </row>
    <row r="11" spans="1:10" ht="24" customHeight="1" x14ac:dyDescent="0.15">
      <c r="A11" s="34">
        <v>46136</v>
      </c>
      <c r="B11" s="39" t="s">
        <v>20</v>
      </c>
      <c r="C11" s="36">
        <v>0.375</v>
      </c>
      <c r="D11" s="23" t="s">
        <v>0</v>
      </c>
      <c r="E11" s="36">
        <v>0.75</v>
      </c>
      <c r="F11" s="36">
        <v>4.1666666666666664E-2</v>
      </c>
      <c r="G11"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0.33333333333333331</v>
      </c>
      <c r="H11" s="9"/>
      <c r="I11" s="9"/>
      <c r="J11" s="37" t="s">
        <v>13</v>
      </c>
    </row>
    <row r="12" spans="1:10" ht="24" customHeight="1" x14ac:dyDescent="0.15">
      <c r="A12" s="34">
        <v>46137</v>
      </c>
      <c r="B12" s="39" t="s">
        <v>21</v>
      </c>
      <c r="C12" s="36">
        <v>0.375</v>
      </c>
      <c r="D12" s="23" t="s">
        <v>0</v>
      </c>
      <c r="E12" s="36">
        <v>0.5</v>
      </c>
      <c r="F12" s="36"/>
      <c r="G12"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0.125</v>
      </c>
      <c r="H12" s="9"/>
      <c r="I12" s="9"/>
      <c r="J12" s="37" t="s">
        <v>13</v>
      </c>
    </row>
    <row r="13" spans="1:10" ht="24" customHeight="1" x14ac:dyDescent="0.15">
      <c r="A13" s="34">
        <v>46138</v>
      </c>
      <c r="B13" s="39" t="s">
        <v>22</v>
      </c>
      <c r="C13" s="36">
        <v>0.54166666666666663</v>
      </c>
      <c r="D13" s="23" t="s">
        <v>0</v>
      </c>
      <c r="E13" s="36">
        <v>0.75</v>
      </c>
      <c r="F13" s="36">
        <v>4.1666666666666664E-2</v>
      </c>
      <c r="G13"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0.16666666666666666</v>
      </c>
      <c r="H13" s="9"/>
      <c r="I13" s="9"/>
      <c r="J13" s="37" t="s">
        <v>13</v>
      </c>
    </row>
    <row r="14" spans="1:10" ht="24" customHeight="1" x14ac:dyDescent="0.15">
      <c r="A14" s="34">
        <v>46139</v>
      </c>
      <c r="B14" s="39" t="s">
        <v>36</v>
      </c>
      <c r="C14" s="36">
        <v>0.375</v>
      </c>
      <c r="D14" s="23" t="s">
        <v>0</v>
      </c>
      <c r="E14" s="36">
        <v>0.75</v>
      </c>
      <c r="F14" s="36">
        <v>4.1666666666666664E-2</v>
      </c>
      <c r="G14" s="9">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0.33333333333333331</v>
      </c>
      <c r="H14" s="9"/>
      <c r="I14" s="9"/>
      <c r="J14" s="37" t="s">
        <v>13</v>
      </c>
    </row>
    <row r="15" spans="1:10" ht="24" customHeight="1" x14ac:dyDescent="0.15">
      <c r="A15" s="34"/>
      <c r="B15" s="34"/>
      <c r="C15" s="36"/>
      <c r="D15" s="23" t="s">
        <v>0</v>
      </c>
      <c r="E15" s="36"/>
      <c r="F15" s="36"/>
      <c r="G15"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15" s="9"/>
      <c r="I15" s="9"/>
      <c r="J15" s="18"/>
    </row>
    <row r="16" spans="1:10" ht="24" customHeight="1" x14ac:dyDescent="0.15">
      <c r="A16" s="34"/>
      <c r="B16" s="34"/>
      <c r="C16" s="36"/>
      <c r="D16" s="23" t="s">
        <v>0</v>
      </c>
      <c r="E16" s="36"/>
      <c r="F16" s="36"/>
      <c r="G16"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16" s="9"/>
      <c r="I16" s="9"/>
      <c r="J16" s="18"/>
    </row>
    <row r="17" spans="1:11" ht="24" customHeight="1" x14ac:dyDescent="0.15">
      <c r="A17" s="34"/>
      <c r="B17" s="34"/>
      <c r="C17" s="36"/>
      <c r="D17" s="23" t="s">
        <v>0</v>
      </c>
      <c r="E17" s="36"/>
      <c r="F17" s="36"/>
      <c r="G17"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17" s="9"/>
      <c r="I17" s="9"/>
      <c r="J17" s="18"/>
    </row>
    <row r="18" spans="1:11" ht="24" customHeight="1" x14ac:dyDescent="0.15">
      <c r="A18" s="34"/>
      <c r="B18" s="34"/>
      <c r="C18" s="36"/>
      <c r="D18" s="23" t="s">
        <v>0</v>
      </c>
      <c r="E18" s="36"/>
      <c r="F18" s="36"/>
      <c r="G18"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18" s="9"/>
      <c r="I18" s="9"/>
      <c r="J18" s="18"/>
    </row>
    <row r="19" spans="1:11" ht="24" customHeight="1" x14ac:dyDescent="0.15">
      <c r="A19" s="34"/>
      <c r="B19" s="34"/>
      <c r="C19" s="6"/>
      <c r="D19" s="23" t="s">
        <v>0</v>
      </c>
      <c r="E19" s="6"/>
      <c r="F19" s="8"/>
      <c r="G19"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19" s="9"/>
      <c r="I19" s="9"/>
      <c r="J19" s="18"/>
    </row>
    <row r="20" spans="1:11" ht="24" customHeight="1" x14ac:dyDescent="0.15">
      <c r="A20" s="34"/>
      <c r="B20" s="34"/>
      <c r="C20" s="6"/>
      <c r="D20" s="23" t="s">
        <v>0</v>
      </c>
      <c r="E20" s="6"/>
      <c r="F20" s="8"/>
      <c r="G20"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0" s="9"/>
      <c r="I20" s="9"/>
      <c r="J20" s="18"/>
    </row>
    <row r="21" spans="1:11" ht="24" customHeight="1" x14ac:dyDescent="0.15">
      <c r="A21" s="34"/>
      <c r="B21" s="34"/>
      <c r="C21" s="6"/>
      <c r="D21" s="23" t="s">
        <v>0</v>
      </c>
      <c r="E21" s="6"/>
      <c r="F21" s="8"/>
      <c r="G21"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1" s="9"/>
      <c r="I21" s="9"/>
      <c r="J21" s="18"/>
    </row>
    <row r="22" spans="1:11" ht="24" customHeight="1" x14ac:dyDescent="0.15">
      <c r="A22" s="34"/>
      <c r="B22" s="34"/>
      <c r="C22" s="6"/>
      <c r="D22" s="23" t="s">
        <v>0</v>
      </c>
      <c r="E22" s="6"/>
      <c r="F22" s="8"/>
      <c r="G22"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2" s="9"/>
      <c r="I22" s="9"/>
      <c r="J22" s="18"/>
    </row>
    <row r="23" spans="1:11" ht="24" customHeight="1" x14ac:dyDescent="0.15">
      <c r="A23" s="34"/>
      <c r="B23" s="34"/>
      <c r="C23" s="6"/>
      <c r="D23" s="23" t="s">
        <v>0</v>
      </c>
      <c r="E23" s="6"/>
      <c r="F23" s="8"/>
      <c r="G23"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3" s="9"/>
      <c r="I23" s="9"/>
      <c r="J23" s="18"/>
    </row>
    <row r="24" spans="1:11" ht="24" customHeight="1" x14ac:dyDescent="0.15">
      <c r="A24" s="34"/>
      <c r="B24" s="34"/>
      <c r="C24" s="6"/>
      <c r="D24" s="23" t="s">
        <v>0</v>
      </c>
      <c r="E24" s="6"/>
      <c r="F24" s="8"/>
      <c r="G24"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4" s="9"/>
      <c r="I24" s="9"/>
      <c r="J24" s="18"/>
    </row>
    <row r="25" spans="1:11" ht="24" customHeight="1" x14ac:dyDescent="0.15">
      <c r="A25" s="34"/>
      <c r="B25" s="34"/>
      <c r="C25" s="6"/>
      <c r="D25" s="23" t="s">
        <v>0</v>
      </c>
      <c r="E25" s="6"/>
      <c r="F25" s="8"/>
      <c r="G25"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5" s="9"/>
      <c r="I25" s="9"/>
      <c r="J25" s="18"/>
    </row>
    <row r="26" spans="1:11" ht="24" customHeight="1" x14ac:dyDescent="0.15">
      <c r="A26" s="34"/>
      <c r="B26" s="34"/>
      <c r="C26" s="6"/>
      <c r="D26" s="23" t="s">
        <v>0</v>
      </c>
      <c r="E26" s="6"/>
      <c r="F26" s="8"/>
      <c r="G26"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6" s="9"/>
      <c r="I26" s="9"/>
      <c r="J26" s="18"/>
    </row>
    <row r="27" spans="1:11" ht="24" customHeight="1" x14ac:dyDescent="0.15">
      <c r="A27" s="34"/>
      <c r="B27" s="34"/>
      <c r="C27" s="6"/>
      <c r="D27" s="23" t="s">
        <v>0</v>
      </c>
      <c r="E27" s="6"/>
      <c r="F27" s="8"/>
      <c r="G27"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7" s="9"/>
      <c r="I27" s="9"/>
      <c r="J27" s="18"/>
    </row>
    <row r="28" spans="1:11" ht="24" customHeight="1" x14ac:dyDescent="0.15">
      <c r="A28" s="34"/>
      <c r="B28" s="34"/>
      <c r="C28" s="6"/>
      <c r="D28" s="23" t="s">
        <v>0</v>
      </c>
      <c r="E28" s="6"/>
      <c r="F28" s="8"/>
      <c r="G28"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8" s="9"/>
      <c r="I28" s="9"/>
      <c r="J28" s="18"/>
    </row>
    <row r="29" spans="1:11" ht="24" customHeight="1" x14ac:dyDescent="0.15">
      <c r="A29" s="34"/>
      <c r="B29" s="34"/>
      <c r="C29" s="6"/>
      <c r="D29" s="23" t="s">
        <v>0</v>
      </c>
      <c r="E29" s="6"/>
      <c r="F29" s="8"/>
      <c r="G29"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29" s="9"/>
      <c r="I29" s="9"/>
      <c r="J29" s="18"/>
    </row>
    <row r="30" spans="1:11" ht="24" customHeight="1" x14ac:dyDescent="0.15">
      <c r="A30" s="34"/>
      <c r="B30" s="34"/>
      <c r="C30" s="6"/>
      <c r="D30" s="23" t="s">
        <v>0</v>
      </c>
      <c r="E30" s="6"/>
      <c r="F30" s="8"/>
      <c r="G30" s="9" t="str">
        <f>IF(作業日報兼直接人件費個別明細表記入例[[#This Row],[列2]]="","",MIN(IF((作業日報兼直接人件費個別明細表記入例[[#This Row],[列4]]-作業日報兼直接人件費個別明細表記入例[[#This Row],[列2]]-作業日報兼直接人件費個別明細表記入例[[#This Row],[列5]])&gt;0,FLOOR((作業日報兼直接人件費個別明細表記入例[[#This Row],[列4]]-作業日報兼直接人件費個別明細表記入例[[#This Row],[列2]]-作業日報兼直接人件費個別明細表記入例[[#This Row],[列5]]),"0:30"),""),"8:00"))</f>
        <v/>
      </c>
      <c r="H30" s="9"/>
      <c r="I30" s="9"/>
      <c r="J30" s="18"/>
    </row>
    <row r="31" spans="1:11" ht="24" customHeight="1" x14ac:dyDescent="0.15">
      <c r="A31" s="23" t="s">
        <v>2</v>
      </c>
      <c r="B31" s="23"/>
      <c r="C31" s="24"/>
      <c r="D31" s="25"/>
      <c r="E31" s="25"/>
      <c r="F31" s="26"/>
      <c r="G31" s="33">
        <f>SUBTOTAL(109,作業日報兼直接人件費個別明細表記入例[列6])</f>
        <v>1.8333333333333333</v>
      </c>
      <c r="H31" s="33"/>
      <c r="I31" s="33"/>
      <c r="J31" s="27"/>
      <c r="K31" s="28"/>
    </row>
  </sheetData>
  <sheetProtection formatCells="0" selectLockedCells="1"/>
  <mergeCells count="7">
    <mergeCell ref="C7:E7"/>
    <mergeCell ref="A1:J1"/>
    <mergeCell ref="A2:J2"/>
    <mergeCell ref="A6:J6"/>
    <mergeCell ref="B3:J3"/>
    <mergeCell ref="B4:J4"/>
    <mergeCell ref="B5:J5"/>
  </mergeCells>
  <phoneticPr fontId="2"/>
  <dataValidations count="2">
    <dataValidation imeMode="halfAlpha" allowBlank="1" showInputMessage="1" showErrorMessage="1" sqref="E8:I30 A8:C30" xr:uid="{00000000-0002-0000-0000-000000000000}"/>
    <dataValidation imeMode="hiragana" allowBlank="1" showInputMessage="1" showErrorMessage="1" sqref="J8:J30" xr:uid="{00000000-0002-0000-00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A788-E3B7-4876-8904-4A79E27AA52C}">
  <sheetPr>
    <tabColor rgb="FFFFCCFF"/>
  </sheetPr>
  <dimension ref="A1:H14"/>
  <sheetViews>
    <sheetView workbookViewId="0"/>
  </sheetViews>
  <sheetFormatPr defaultRowHeight="13.5" x14ac:dyDescent="0.15"/>
  <cols>
    <col min="1" max="1" width="16.125" customWidth="1"/>
    <col min="2" max="2" width="15.25" customWidth="1"/>
    <col min="3" max="3" width="12.5" bestFit="1" customWidth="1"/>
  </cols>
  <sheetData>
    <row r="1" spans="1:8" x14ac:dyDescent="0.15">
      <c r="A1" t="s">
        <v>27</v>
      </c>
    </row>
    <row r="3" spans="1:8" ht="21" customHeight="1" x14ac:dyDescent="0.15">
      <c r="A3" s="19" t="s">
        <v>6</v>
      </c>
      <c r="B3" s="82"/>
      <c r="C3" s="82"/>
      <c r="D3" s="82"/>
      <c r="E3" s="82"/>
      <c r="F3" s="82"/>
      <c r="G3" s="82"/>
      <c r="H3" s="82"/>
    </row>
    <row r="4" spans="1:8" ht="21" customHeight="1" x14ac:dyDescent="0.15">
      <c r="A4" s="19" t="s">
        <v>5</v>
      </c>
      <c r="B4" s="82"/>
      <c r="C4" s="82"/>
      <c r="D4" s="82"/>
      <c r="E4" s="82"/>
      <c r="F4" s="82"/>
      <c r="G4" s="82"/>
      <c r="H4" s="82"/>
    </row>
    <row r="5" spans="1:8" ht="21" customHeight="1" x14ac:dyDescent="0.15"/>
    <row r="6" spans="1:8" ht="21" customHeight="1" x14ac:dyDescent="0.15">
      <c r="A6" s="19" t="s">
        <v>23</v>
      </c>
      <c r="B6" s="69">
        <f>SUM('R8年4月:R9年9月'!C31)</f>
        <v>0</v>
      </c>
    </row>
    <row r="7" spans="1:8" ht="21" customHeight="1" x14ac:dyDescent="0.15">
      <c r="A7" s="19" t="s">
        <v>24</v>
      </c>
      <c r="B7" s="57">
        <f>SUM('R8年4月:R9年9月'!G31)</f>
        <v>0</v>
      </c>
    </row>
    <row r="8" spans="1:8" ht="21" customHeight="1" x14ac:dyDescent="0.15">
      <c r="A8" s="19" t="s">
        <v>32</v>
      </c>
      <c r="B8" s="57">
        <f>IF(B7=0,0,B7/B6)</f>
        <v>0</v>
      </c>
      <c r="C8" s="51"/>
    </row>
    <row r="9" spans="1:8" ht="21" customHeight="1" x14ac:dyDescent="0.15">
      <c r="A9" s="19" t="s">
        <v>26</v>
      </c>
      <c r="B9" s="56">
        <f>SUM('R8年4月:R8年12月'!I31)</f>
        <v>0</v>
      </c>
    </row>
    <row r="10" spans="1:8" ht="21" customHeight="1" x14ac:dyDescent="0.15"/>
    <row r="11" spans="1:8" ht="21" customHeight="1" x14ac:dyDescent="0.15">
      <c r="A11" s="19" t="s">
        <v>28</v>
      </c>
      <c r="B11" s="58"/>
    </row>
    <row r="12" spans="1:8" ht="21" customHeight="1" x14ac:dyDescent="0.15">
      <c r="A12" s="19" t="s">
        <v>29</v>
      </c>
      <c r="B12" s="58"/>
    </row>
    <row r="13" spans="1:8" ht="21" customHeight="1" x14ac:dyDescent="0.15">
      <c r="A13" s="19" t="s">
        <v>31</v>
      </c>
      <c r="B13" s="58"/>
    </row>
    <row r="14" spans="1:8" x14ac:dyDescent="0.15">
      <c r="B14" s="46"/>
    </row>
  </sheetData>
  <mergeCells count="2">
    <mergeCell ref="B3:H3"/>
    <mergeCell ref="B4:H4"/>
  </mergeCells>
  <phoneticPr fontId="2"/>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F22B-1DDC-4DDC-930D-72DBFA614D07}">
  <sheetPr>
    <tabColor rgb="FFFFCCFF"/>
    <pageSetUpPr fitToPage="1"/>
  </sheetPr>
  <dimension ref="A1:K33"/>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7" width="11.375" style="1" customWidth="1"/>
    <col min="8" max="8" width="11.375" style="49" customWidth="1"/>
    <col min="9" max="9" width="11.375" style="1" customWidth="1"/>
    <col min="10" max="10" width="33.375" style="5" customWidth="1"/>
    <col min="11" max="14" width="11.375" style="1"/>
    <col min="15" max="15" width="10.875" style="1" customWidth="1"/>
    <col min="16"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R8年4月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3" t="s">
        <v>4</v>
      </c>
      <c r="B7" s="53" t="s">
        <v>16</v>
      </c>
      <c r="C7" s="70" t="s">
        <v>9</v>
      </c>
      <c r="D7" s="70"/>
      <c r="E7" s="70"/>
      <c r="F7" s="17" t="s">
        <v>7</v>
      </c>
      <c r="G7" s="53" t="s">
        <v>8</v>
      </c>
      <c r="H7" s="48" t="s">
        <v>30</v>
      </c>
      <c r="I7" s="53" t="s">
        <v>25</v>
      </c>
      <c r="J7" s="32" t="s">
        <v>1</v>
      </c>
    </row>
    <row r="8" spans="1:10" ht="24" customHeight="1" x14ac:dyDescent="0.15">
      <c r="A8" s="59"/>
      <c r="B8" s="34" t="str">
        <f>IF(人件費個別明細表22[[#This Row],[列1]]="", "", TEXT(人件費個別明細表22[[#This Row],[列1]],"aaaa"))</f>
        <v/>
      </c>
      <c r="C8" s="61"/>
      <c r="D8" s="40" t="s">
        <v>0</v>
      </c>
      <c r="E8" s="61"/>
      <c r="F8" s="62"/>
      <c r="G8"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8" s="64"/>
      <c r="I8" s="44" t="str">
        <f>IF(G8="","",IF(人件費個別明細表22[[#This Row],[列6]]*24*人件費個別明細表22[[#This Row],[列10]]&gt;10000,10000,人件費個別明細表22[[#This Row],[列6]]*24*人件費個別明細表22[[#This Row],[列10]]))</f>
        <v/>
      </c>
      <c r="J8" s="41"/>
    </row>
    <row r="9" spans="1:10" ht="24" customHeight="1" x14ac:dyDescent="0.15">
      <c r="A9" s="59"/>
      <c r="B9" s="34" t="str">
        <f>IF(人件費個別明細表22[[#This Row],[列1]]="", "", TEXT(人件費個別明細表22[[#This Row],[列1]],"aaaa"))</f>
        <v/>
      </c>
      <c r="C9" s="61"/>
      <c r="D9" s="40" t="s">
        <v>0</v>
      </c>
      <c r="E9" s="61"/>
      <c r="F9" s="62"/>
      <c r="G9"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9" s="64"/>
      <c r="I9" s="44" t="str">
        <f>IF(G9="","",IF(人件費個別明細表22[[#This Row],[列6]]*24*人件費個別明細表22[[#This Row],[列10]]&gt;10000,10000,人件費個別明細表22[[#This Row],[列6]]*24*人件費個別明細表22[[#This Row],[列10]]))</f>
        <v/>
      </c>
      <c r="J9" s="41"/>
    </row>
    <row r="10" spans="1:10" ht="24" customHeight="1" x14ac:dyDescent="0.15">
      <c r="A10" s="59"/>
      <c r="B10" s="34" t="str">
        <f>IF(人件費個別明細表22[[#This Row],[列1]]="", "", TEXT(人件費個別明細表22[[#This Row],[列1]],"aaaa"))</f>
        <v/>
      </c>
      <c r="C10" s="61"/>
      <c r="D10" s="40" t="s">
        <v>0</v>
      </c>
      <c r="E10" s="61"/>
      <c r="F10" s="62"/>
      <c r="G10"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0" s="64"/>
      <c r="I10" s="44" t="str">
        <f>IF(G10="","",IF(人件費個別明細表22[[#This Row],[列6]]*24*人件費個別明細表22[[#This Row],[列10]]&gt;10000,10000,人件費個別明細表22[[#This Row],[列6]]*24*人件費個別明細表22[[#This Row],[列10]]))</f>
        <v/>
      </c>
      <c r="J10" s="41"/>
    </row>
    <row r="11" spans="1:10" ht="24" customHeight="1" x14ac:dyDescent="0.15">
      <c r="A11" s="59"/>
      <c r="B11" s="34" t="str">
        <f>IF(人件費個別明細表22[[#This Row],[列1]]="", "", TEXT(人件費個別明細表22[[#This Row],[列1]],"aaaa"))</f>
        <v/>
      </c>
      <c r="C11" s="61"/>
      <c r="D11" s="40" t="s">
        <v>0</v>
      </c>
      <c r="E11" s="61"/>
      <c r="F11" s="62"/>
      <c r="G11"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1" s="64"/>
      <c r="I11" s="44" t="str">
        <f>IF(G11="","",IF(人件費個別明細表22[[#This Row],[列6]]*24*人件費個別明細表22[[#This Row],[列10]]&gt;10000,10000,人件費個別明細表22[[#This Row],[列6]]*24*人件費個別明細表22[[#This Row],[列10]]))</f>
        <v/>
      </c>
      <c r="J11" s="41"/>
    </row>
    <row r="12" spans="1:10" ht="24" customHeight="1" x14ac:dyDescent="0.15">
      <c r="A12" s="59"/>
      <c r="B12" s="34" t="str">
        <f>IF(人件費個別明細表22[[#This Row],[列1]]="", "", TEXT(人件費個別明細表22[[#This Row],[列1]],"aaaa"))</f>
        <v/>
      </c>
      <c r="C12" s="61"/>
      <c r="D12" s="40" t="s">
        <v>0</v>
      </c>
      <c r="E12" s="61"/>
      <c r="F12" s="62"/>
      <c r="G12"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2" s="64"/>
      <c r="I12" s="44" t="str">
        <f>IF(G12="","",IF(人件費個別明細表22[[#This Row],[列6]]*24*人件費個別明細表22[[#This Row],[列10]]&gt;10000,10000,人件費個別明細表22[[#This Row],[列6]]*24*人件費個別明細表22[[#This Row],[列10]]))</f>
        <v/>
      </c>
      <c r="J12" s="41"/>
    </row>
    <row r="13" spans="1:10" ht="24" customHeight="1" x14ac:dyDescent="0.15">
      <c r="A13" s="59"/>
      <c r="B13" s="34" t="str">
        <f>IF(人件費個別明細表22[[#This Row],[列1]]="", "", TEXT(人件費個別明細表22[[#This Row],[列1]],"aaaa"))</f>
        <v/>
      </c>
      <c r="C13" s="61"/>
      <c r="D13" s="40" t="s">
        <v>0</v>
      </c>
      <c r="E13" s="61"/>
      <c r="F13" s="62"/>
      <c r="G13"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3" s="64"/>
      <c r="I13" s="44" t="str">
        <f>IF(G13="","",IF(人件費個別明細表22[[#This Row],[列6]]*24*人件費個別明細表22[[#This Row],[列10]]&gt;10000,10000,人件費個別明細表22[[#This Row],[列6]]*24*人件費個別明細表22[[#This Row],[列10]]))</f>
        <v/>
      </c>
      <c r="J13" s="41"/>
    </row>
    <row r="14" spans="1:10" ht="24" customHeight="1" x14ac:dyDescent="0.15">
      <c r="A14" s="59"/>
      <c r="B14" s="34" t="str">
        <f>IF(人件費個別明細表22[[#This Row],[列1]]="", "", TEXT(人件費個別明細表22[[#This Row],[列1]],"aaaa"))</f>
        <v/>
      </c>
      <c r="C14" s="61"/>
      <c r="D14" s="40" t="s">
        <v>0</v>
      </c>
      <c r="E14" s="61"/>
      <c r="F14" s="62"/>
      <c r="G14"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4" s="64"/>
      <c r="I14" s="44" t="str">
        <f>IF(G14="","",IF(人件費個別明細表22[[#This Row],[列6]]*24*人件費個別明細表22[[#This Row],[列10]]&gt;10000,10000,人件費個別明細表22[[#This Row],[列6]]*24*人件費個別明細表22[[#This Row],[列10]]))</f>
        <v/>
      </c>
      <c r="J14" s="41"/>
    </row>
    <row r="15" spans="1:10" ht="24" customHeight="1" x14ac:dyDescent="0.15">
      <c r="A15" s="59"/>
      <c r="B15" s="34" t="str">
        <f>IF(人件費個別明細表22[[#This Row],[列1]]="", "", TEXT(人件費個別明細表22[[#This Row],[列1]],"aaaa"))</f>
        <v/>
      </c>
      <c r="C15" s="61"/>
      <c r="D15" s="40" t="s">
        <v>0</v>
      </c>
      <c r="E15" s="61"/>
      <c r="F15" s="62"/>
      <c r="G15"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5" s="64"/>
      <c r="I15" s="44" t="str">
        <f>IF(G15="","",IF(人件費個別明細表22[[#This Row],[列6]]*24*人件費個別明細表22[[#This Row],[列10]]&gt;10000,10000,人件費個別明細表22[[#This Row],[列6]]*24*人件費個別明細表22[[#This Row],[列10]]))</f>
        <v/>
      </c>
      <c r="J15" s="41"/>
    </row>
    <row r="16" spans="1:10" ht="24" customHeight="1" x14ac:dyDescent="0.15">
      <c r="A16" s="59"/>
      <c r="B16" s="34" t="str">
        <f>IF(人件費個別明細表22[[#This Row],[列1]]="", "", TEXT(人件費個別明細表22[[#This Row],[列1]],"aaaa"))</f>
        <v/>
      </c>
      <c r="C16" s="61"/>
      <c r="D16" s="40" t="s">
        <v>0</v>
      </c>
      <c r="E16" s="61"/>
      <c r="F16" s="62"/>
      <c r="G16"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6" s="64"/>
      <c r="I16" s="44" t="str">
        <f>IF(G16="","",IF(人件費個別明細表22[[#This Row],[列6]]*24*人件費個別明細表22[[#This Row],[列10]]&gt;10000,10000,人件費個別明細表22[[#This Row],[列6]]*24*人件費個別明細表22[[#This Row],[列10]]))</f>
        <v/>
      </c>
      <c r="J16" s="41"/>
    </row>
    <row r="17" spans="1:11" ht="24" customHeight="1" x14ac:dyDescent="0.15">
      <c r="A17" s="59"/>
      <c r="B17" s="34" t="str">
        <f>IF(人件費個別明細表22[[#This Row],[列1]]="", "", TEXT(人件費個別明細表22[[#This Row],[列1]],"aaaa"))</f>
        <v/>
      </c>
      <c r="C17" s="61"/>
      <c r="D17" s="40" t="s">
        <v>0</v>
      </c>
      <c r="E17" s="61"/>
      <c r="F17" s="62"/>
      <c r="G17"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7" s="64"/>
      <c r="I17" s="44" t="str">
        <f>IF(G17="","",IF(人件費個別明細表22[[#This Row],[列6]]*24*人件費個別明細表22[[#This Row],[列10]]&gt;10000,10000,人件費個別明細表22[[#This Row],[列6]]*24*人件費個別明細表22[[#This Row],[列10]]))</f>
        <v/>
      </c>
      <c r="J17" s="41"/>
    </row>
    <row r="18" spans="1:11" ht="24" customHeight="1" x14ac:dyDescent="0.15">
      <c r="A18" s="59"/>
      <c r="B18" s="34" t="str">
        <f>IF(人件費個別明細表22[[#This Row],[列1]]="", "", TEXT(人件費個別明細表22[[#This Row],[列1]],"aaaa"))</f>
        <v/>
      </c>
      <c r="C18" s="61"/>
      <c r="D18" s="40" t="s">
        <v>0</v>
      </c>
      <c r="E18" s="61"/>
      <c r="F18" s="62"/>
      <c r="G18"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8" s="64"/>
      <c r="I18" s="44" t="str">
        <f>IF(G18="","",IF(人件費個別明細表22[[#This Row],[列6]]*24*人件費個別明細表22[[#This Row],[列10]]&gt;10000,10000,人件費個別明細表22[[#This Row],[列6]]*24*人件費個別明細表22[[#This Row],[列10]]))</f>
        <v/>
      </c>
      <c r="J18" s="41"/>
    </row>
    <row r="19" spans="1:11" ht="24" customHeight="1" x14ac:dyDescent="0.15">
      <c r="A19" s="59"/>
      <c r="B19" s="34" t="str">
        <f>IF(人件費個別明細表22[[#This Row],[列1]]="", "", TEXT(人件費個別明細表22[[#This Row],[列1]],"aaaa"))</f>
        <v/>
      </c>
      <c r="C19" s="61"/>
      <c r="D19" s="40" t="s">
        <v>0</v>
      </c>
      <c r="E19" s="61"/>
      <c r="F19" s="62"/>
      <c r="G19"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19" s="64"/>
      <c r="I19" s="44" t="str">
        <f>IF(G19="","",IF(人件費個別明細表22[[#This Row],[列6]]*24*人件費個別明細表22[[#This Row],[列10]]&gt;10000,10000,人件費個別明細表22[[#This Row],[列6]]*24*人件費個別明細表22[[#This Row],[列10]]))</f>
        <v/>
      </c>
      <c r="J19" s="41"/>
    </row>
    <row r="20" spans="1:11" ht="24" customHeight="1" x14ac:dyDescent="0.15">
      <c r="A20" s="59"/>
      <c r="B20" s="34" t="str">
        <f>IF(人件費個別明細表22[[#This Row],[列1]]="", "", TEXT(人件費個別明細表22[[#This Row],[列1]],"aaaa"))</f>
        <v/>
      </c>
      <c r="C20" s="61"/>
      <c r="D20" s="40" t="s">
        <v>0</v>
      </c>
      <c r="E20" s="61"/>
      <c r="F20" s="62"/>
      <c r="G20"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0" s="64"/>
      <c r="I20" s="44" t="str">
        <f>IF(G20="","",IF(人件費個別明細表22[[#This Row],[列6]]*24*人件費個別明細表22[[#This Row],[列10]]&gt;10000,10000,人件費個別明細表22[[#This Row],[列6]]*24*人件費個別明細表22[[#This Row],[列10]]))</f>
        <v/>
      </c>
      <c r="J20" s="41"/>
    </row>
    <row r="21" spans="1:11" ht="24" customHeight="1" x14ac:dyDescent="0.15">
      <c r="A21" s="59"/>
      <c r="B21" s="34" t="str">
        <f>IF(人件費個別明細表22[[#This Row],[列1]]="", "", TEXT(人件費個別明細表22[[#This Row],[列1]],"aaaa"))</f>
        <v/>
      </c>
      <c r="C21" s="61"/>
      <c r="D21" s="40" t="s">
        <v>0</v>
      </c>
      <c r="E21" s="61"/>
      <c r="F21" s="62"/>
      <c r="G21"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1" s="64"/>
      <c r="I21" s="44" t="str">
        <f>IF(G21="","",IF(人件費個別明細表22[[#This Row],[列6]]*24*人件費個別明細表22[[#This Row],[列10]]&gt;10000,10000,人件費個別明細表22[[#This Row],[列6]]*24*人件費個別明細表22[[#This Row],[列10]]))</f>
        <v/>
      </c>
      <c r="J21" s="43"/>
    </row>
    <row r="22" spans="1:11" ht="24" customHeight="1" x14ac:dyDescent="0.15">
      <c r="A22" s="59"/>
      <c r="B22" s="34" t="str">
        <f>IF(人件費個別明細表22[[#This Row],[列1]]="", "", TEXT(人件費個別明細表22[[#This Row],[列1]],"aaaa"))</f>
        <v/>
      </c>
      <c r="C22" s="61"/>
      <c r="D22" s="40" t="s">
        <v>0</v>
      </c>
      <c r="E22" s="61"/>
      <c r="F22" s="62"/>
      <c r="G22"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2" s="64"/>
      <c r="I22" s="44" t="str">
        <f>IF(G22="","",IF(人件費個別明細表22[[#This Row],[列6]]*24*人件費個別明細表22[[#This Row],[列10]]&gt;10000,10000,人件費個別明細表22[[#This Row],[列6]]*24*人件費個別明細表22[[#This Row],[列10]]))</f>
        <v/>
      </c>
      <c r="J22" s="41"/>
    </row>
    <row r="23" spans="1:11" ht="24" customHeight="1" x14ac:dyDescent="0.15">
      <c r="A23" s="59"/>
      <c r="B23" s="34" t="str">
        <f>IF(人件費個別明細表22[[#This Row],[列1]]="", "", TEXT(人件費個別明細表22[[#This Row],[列1]],"aaaa"))</f>
        <v/>
      </c>
      <c r="C23" s="61"/>
      <c r="D23" s="40" t="s">
        <v>0</v>
      </c>
      <c r="E23" s="61"/>
      <c r="F23" s="62"/>
      <c r="G23"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3" s="64"/>
      <c r="I23" s="44" t="str">
        <f>IF(G23="","",IF(人件費個別明細表22[[#This Row],[列6]]*24*人件費個別明細表22[[#This Row],[列10]]&gt;10000,10000,人件費個別明細表22[[#This Row],[列6]]*24*人件費個別明細表22[[#This Row],[列10]]))</f>
        <v/>
      </c>
      <c r="J23" s="41"/>
    </row>
    <row r="24" spans="1:11" ht="24" customHeight="1" x14ac:dyDescent="0.15">
      <c r="A24" s="59"/>
      <c r="B24" s="34" t="str">
        <f>IF(人件費個別明細表22[[#This Row],[列1]]="", "", TEXT(人件費個別明細表22[[#This Row],[列1]],"aaaa"))</f>
        <v/>
      </c>
      <c r="C24" s="61"/>
      <c r="D24" s="40" t="s">
        <v>0</v>
      </c>
      <c r="E24" s="61"/>
      <c r="F24" s="62"/>
      <c r="G24"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4" s="64"/>
      <c r="I24" s="44" t="str">
        <f>IF(G24="","",IF(人件費個別明細表22[[#This Row],[列6]]*24*人件費個別明細表22[[#This Row],[列10]]&gt;10000,10000,人件費個別明細表22[[#This Row],[列6]]*24*人件費個別明細表22[[#This Row],[列10]]))</f>
        <v/>
      </c>
      <c r="J24" s="41"/>
    </row>
    <row r="25" spans="1:11" ht="24" customHeight="1" x14ac:dyDescent="0.15">
      <c r="A25" s="59"/>
      <c r="B25" s="34" t="str">
        <f>IF(人件費個別明細表22[[#This Row],[列1]]="", "", TEXT(人件費個別明細表22[[#This Row],[列1]],"aaaa"))</f>
        <v/>
      </c>
      <c r="C25" s="61"/>
      <c r="D25" s="40" t="s">
        <v>0</v>
      </c>
      <c r="E25" s="61"/>
      <c r="F25" s="62"/>
      <c r="G25"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5" s="64"/>
      <c r="I25" s="44" t="str">
        <f>IF(G25="","",IF(人件費個別明細表22[[#This Row],[列6]]*24*人件費個別明細表22[[#This Row],[列10]]&gt;10000,10000,人件費個別明細表22[[#This Row],[列6]]*24*人件費個別明細表22[[#This Row],[列10]]))</f>
        <v/>
      </c>
      <c r="J25" s="41"/>
    </row>
    <row r="26" spans="1:11" ht="24" customHeight="1" x14ac:dyDescent="0.15">
      <c r="A26" s="59"/>
      <c r="B26" s="34" t="str">
        <f>IF(人件費個別明細表22[[#This Row],[列1]]="", "", TEXT(人件費個別明細表22[[#This Row],[列1]],"aaaa"))</f>
        <v/>
      </c>
      <c r="C26" s="61"/>
      <c r="D26" s="40" t="s">
        <v>0</v>
      </c>
      <c r="E26" s="61"/>
      <c r="F26" s="62"/>
      <c r="G26"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6" s="64"/>
      <c r="I26" s="44" t="str">
        <f>IF(G26="","",IF(人件費個別明細表22[[#This Row],[列6]]*24*人件費個別明細表22[[#This Row],[列10]]&gt;10000,10000,人件費個別明細表22[[#This Row],[列6]]*24*人件費個別明細表22[[#This Row],[列10]]))</f>
        <v/>
      </c>
      <c r="J26" s="43"/>
    </row>
    <row r="27" spans="1:11" ht="24" customHeight="1" x14ac:dyDescent="0.15">
      <c r="A27" s="59"/>
      <c r="B27" s="34" t="str">
        <f>IF(人件費個別明細表22[[#This Row],[列1]]="", "", TEXT(人件費個別明細表22[[#This Row],[列1]],"aaaa"))</f>
        <v/>
      </c>
      <c r="C27" s="61"/>
      <c r="D27" s="40" t="s">
        <v>0</v>
      </c>
      <c r="E27" s="61"/>
      <c r="F27" s="62"/>
      <c r="G27"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7" s="64"/>
      <c r="I27" s="44" t="str">
        <f>IF(G27="","",IF(人件費個別明細表22[[#This Row],[列6]]*24*人件費個別明細表22[[#This Row],[列10]]&gt;10000,10000,人件費個別明細表22[[#This Row],[列6]]*24*人件費個別明細表22[[#This Row],[列10]]))</f>
        <v/>
      </c>
      <c r="J27" s="41"/>
    </row>
    <row r="28" spans="1:11" ht="24" customHeight="1" x14ac:dyDescent="0.15">
      <c r="A28" s="59"/>
      <c r="B28" s="34" t="str">
        <f>IF(人件費個別明細表22[[#This Row],[列1]]="", "", TEXT(人件費個別明細表22[[#This Row],[列1]],"aaaa"))</f>
        <v/>
      </c>
      <c r="C28" s="61"/>
      <c r="D28" s="40" t="s">
        <v>0</v>
      </c>
      <c r="E28" s="61"/>
      <c r="F28" s="62"/>
      <c r="G28"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8" s="64"/>
      <c r="I28" s="44" t="str">
        <f>IF(G28="","",IF(人件費個別明細表22[[#This Row],[列6]]*24*人件費個別明細表22[[#This Row],[列10]]&gt;10000,10000,人件費個別明細表22[[#This Row],[列6]]*24*人件費個別明細表22[[#This Row],[列10]]))</f>
        <v/>
      </c>
      <c r="J28" s="41"/>
    </row>
    <row r="29" spans="1:11" ht="24" customHeight="1" x14ac:dyDescent="0.15">
      <c r="A29" s="59"/>
      <c r="B29" s="34" t="str">
        <f>IF(人件費個別明細表22[[#This Row],[列1]]="", "", TEXT(人件費個別明細表22[[#This Row],[列1]],"aaaa"))</f>
        <v/>
      </c>
      <c r="C29" s="61"/>
      <c r="D29" s="40" t="s">
        <v>0</v>
      </c>
      <c r="E29" s="61"/>
      <c r="F29" s="62"/>
      <c r="G29"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29" s="64"/>
      <c r="I29" s="44" t="str">
        <f>IF(G29="","",IF(人件費個別明細表22[[#This Row],[列6]]*24*人件費個別明細表22[[#This Row],[列10]]&gt;10000,10000,人件費個別明細表22[[#This Row],[列6]]*24*人件費個別明細表22[[#This Row],[列10]]))</f>
        <v/>
      </c>
      <c r="J29" s="43"/>
    </row>
    <row r="30" spans="1:11" ht="24" customHeight="1" x14ac:dyDescent="0.15">
      <c r="A30" s="60"/>
      <c r="B30" s="34" t="str">
        <f>IF(人件費個別明細表22[[#This Row],[列1]]="", "", TEXT(人件費個別明細表22[[#This Row],[列1]],"aaaa"))</f>
        <v/>
      </c>
      <c r="C30" s="61"/>
      <c r="D30" s="40" t="s">
        <v>0</v>
      </c>
      <c r="E30" s="61"/>
      <c r="F30" s="63"/>
      <c r="G30" s="9" t="str">
        <f>IF(人件費個別明細表22[[#This Row],[列2]]="","",MIN(IF((人件費個別明細表22[[#This Row],[列4]]-人件費個別明細表22[[#This Row],[列2]]-人件費個別明細表22[[#This Row],[列5]])&gt;0,FLOOR((人件費個別明細表22[[#This Row],[列4]]-人件費個別明細表22[[#This Row],[列2]]-人件費個別明細表22[[#This Row],[列5]]),"0:30"),""),"8:00"))</f>
        <v/>
      </c>
      <c r="H30" s="64"/>
      <c r="I30" s="44" t="str">
        <f>IF(G30="","",IF(人件費個別明細表22[[#This Row],[列6]]*24*人件費個別明細表22[[#This Row],[列10]]&gt;10000,10000,人件費個別明細表22[[#This Row],[列6]]*24*人件費個別明細表22[[#This Row],[列10]]))</f>
        <v/>
      </c>
      <c r="J30" s="18"/>
    </row>
    <row r="31" spans="1:11" ht="24" customHeight="1" x14ac:dyDescent="0.15">
      <c r="A31" s="11" t="s">
        <v>2</v>
      </c>
      <c r="B31" s="12"/>
      <c r="C31" s="12">
        <f>SUBTOTAL(102,人件費個別明細表22[列2])</f>
        <v>0</v>
      </c>
      <c r="D31" s="13" t="s">
        <v>34</v>
      </c>
      <c r="E31" s="14"/>
      <c r="F31" s="15"/>
      <c r="G31" s="33">
        <f>SUBTOTAL(109,人件費個別明細表22[列6])</f>
        <v>0</v>
      </c>
      <c r="H31" s="45"/>
      <c r="I31" s="45">
        <f>INT(SUBTOTAL(109,人件費個別明細表22[列9]))</f>
        <v>0</v>
      </c>
      <c r="J31" s="10"/>
      <c r="K31" s="20"/>
    </row>
    <row r="33" spans="7:7" ht="20.100000000000001" customHeight="1" x14ac:dyDescent="0.15">
      <c r="G33" s="52"/>
    </row>
  </sheetData>
  <sheetProtection selectLockedCells="1" selectUnlockedCells="1"/>
  <mergeCells count="7">
    <mergeCell ref="C7:E7"/>
    <mergeCell ref="A1:J1"/>
    <mergeCell ref="A2:J2"/>
    <mergeCell ref="B3:J3"/>
    <mergeCell ref="B4:J4"/>
    <mergeCell ref="B5:J5"/>
    <mergeCell ref="A6:J6"/>
  </mergeCells>
  <phoneticPr fontId="2"/>
  <conditionalFormatting sqref="G31">
    <cfRule type="cellIs" dxfId="38" priority="1" operator="greaterThan">
      <formula>6.25</formula>
    </cfRule>
  </conditionalFormatting>
  <dataValidations count="2">
    <dataValidation imeMode="hiragana" allowBlank="1" showInputMessage="1" showErrorMessage="1" sqref="J30 J27:J28 J8:J25" xr:uid="{961F12AC-9996-421A-B5CD-457E0DCF452F}"/>
    <dataValidation imeMode="halfAlpha" allowBlank="1" showInputMessage="1" showErrorMessage="1" sqref="G8:G29 I8:I30 E8:E30 C8:C30 F8:F28 F30:G30 A26:A28 A8:B25 B26:B30" xr:uid="{A7158677-B62F-4414-BAB8-E2AAB4FA2D2E}"/>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B8E4675A-10B0-46E1-911A-CD04F9B18061}">
          <x14:formula1>
            <xm:f>(集計!$B$11:$B$13)</xm:f>
          </x14:formula1>
          <xm:sqref>H8 H10:H30</xm:sqref>
        </x14:dataValidation>
        <x14:dataValidation type="list" allowBlank="1" showInputMessage="1" showErrorMessage="1" xr:uid="{BCB15FBE-B055-4F45-9E6C-516FBED07C9A}">
          <x14:formula1>
            <xm:f>(集計!$B$11:$B$12)</xm:f>
          </x14:formula1>
          <xm:sqref>H9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K33"/>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7" width="11.375" style="1" customWidth="1"/>
    <col min="8" max="8" width="11.375" style="49" customWidth="1"/>
    <col min="9" max="9" width="11.375" style="1" customWidth="1"/>
    <col min="10" max="10" width="33.375" style="5" customWidth="1"/>
    <col min="11" max="14" width="11.375" style="1"/>
    <col min="15" max="15" width="10.875" style="1" customWidth="1"/>
    <col min="16"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R8年5月</v>
      </c>
      <c r="C3" s="77"/>
      <c r="D3" s="77"/>
      <c r="E3" s="77"/>
      <c r="F3" s="77"/>
      <c r="G3" s="77"/>
      <c r="H3" s="77"/>
      <c r="I3" s="77"/>
      <c r="J3" s="78"/>
    </row>
    <row r="4" spans="1:10" ht="24" customHeight="1" x14ac:dyDescent="0.15">
      <c r="A4" s="19" t="s">
        <v>6</v>
      </c>
      <c r="B4" s="79">
        <f>'R8年4月'!B4:H4</f>
        <v>0</v>
      </c>
      <c r="C4" s="80"/>
      <c r="D4" s="80"/>
      <c r="E4" s="80"/>
      <c r="F4" s="80"/>
      <c r="G4" s="80"/>
      <c r="H4" s="80"/>
      <c r="I4" s="80"/>
      <c r="J4" s="81"/>
    </row>
    <row r="5" spans="1:10" ht="24" customHeight="1" x14ac:dyDescent="0.15">
      <c r="A5" s="19" t="s">
        <v>5</v>
      </c>
      <c r="B5" s="79">
        <f>'R8年4月'!B5:H5</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16" t="s">
        <v>4</v>
      </c>
      <c r="B7" s="38" t="s">
        <v>16</v>
      </c>
      <c r="C7" s="70" t="s">
        <v>9</v>
      </c>
      <c r="D7" s="70"/>
      <c r="E7" s="70"/>
      <c r="F7" s="17" t="s">
        <v>7</v>
      </c>
      <c r="G7" s="16" t="s">
        <v>8</v>
      </c>
      <c r="H7" s="48" t="s">
        <v>30</v>
      </c>
      <c r="I7" s="42" t="s">
        <v>25</v>
      </c>
      <c r="J7" s="32" t="s">
        <v>1</v>
      </c>
    </row>
    <row r="8" spans="1:10" ht="24" customHeight="1" x14ac:dyDescent="0.15">
      <c r="A8" s="59"/>
      <c r="B8" s="34" t="str">
        <f>IF(人件費個別明細表2[[#This Row],[列1]]="", "", TEXT(人件費個別明細表2[[#This Row],[列1]],"aaaa"))</f>
        <v/>
      </c>
      <c r="C8" s="61"/>
      <c r="D8" s="40" t="s">
        <v>0</v>
      </c>
      <c r="E8" s="61"/>
      <c r="F8" s="62"/>
      <c r="G8"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8" s="64"/>
      <c r="I8" s="44" t="str">
        <f>IF(G8="","",IF(人件費個別明細表2[[#This Row],[列6]]*24*人件費個別明細表2[[#This Row],[列10]]&gt;10000,10000,人件費個別明細表2[[#This Row],[列6]]*24*人件費個別明細表2[[#This Row],[列10]]))</f>
        <v/>
      </c>
      <c r="J8" s="41"/>
    </row>
    <row r="9" spans="1:10" ht="24" customHeight="1" x14ac:dyDescent="0.15">
      <c r="A9" s="59"/>
      <c r="B9" s="34" t="str">
        <f>IF(人件費個別明細表2[[#This Row],[列1]]="", "", TEXT(人件費個別明細表2[[#This Row],[列1]],"aaaa"))</f>
        <v/>
      </c>
      <c r="C9" s="61"/>
      <c r="D9" s="40" t="s">
        <v>0</v>
      </c>
      <c r="E9" s="61"/>
      <c r="F9" s="62"/>
      <c r="G9"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9" s="64"/>
      <c r="I9" s="44" t="str">
        <f>IF(G9="","",IF(人件費個別明細表2[[#This Row],[列6]]*24*人件費個別明細表2[[#This Row],[列10]]&gt;10000,10000,人件費個別明細表2[[#This Row],[列6]]*24*人件費個別明細表2[[#This Row],[列10]]))</f>
        <v/>
      </c>
      <c r="J9" s="41"/>
    </row>
    <row r="10" spans="1:10" ht="24" customHeight="1" x14ac:dyDescent="0.15">
      <c r="A10" s="59"/>
      <c r="B10" s="34" t="str">
        <f>IF(人件費個別明細表2[[#This Row],[列1]]="", "", TEXT(人件費個別明細表2[[#This Row],[列1]],"aaaa"))</f>
        <v/>
      </c>
      <c r="C10" s="61"/>
      <c r="D10" s="40" t="s">
        <v>0</v>
      </c>
      <c r="E10" s="61"/>
      <c r="F10" s="62"/>
      <c r="G10"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0" s="64"/>
      <c r="I10" s="44" t="str">
        <f>IF(G10="","",IF(人件費個別明細表2[[#This Row],[列6]]*24*人件費個別明細表2[[#This Row],[列10]]&gt;10000,10000,人件費個別明細表2[[#This Row],[列6]]*24*人件費個別明細表2[[#This Row],[列10]]))</f>
        <v/>
      </c>
      <c r="J10" s="41"/>
    </row>
    <row r="11" spans="1:10" ht="24" customHeight="1" x14ac:dyDescent="0.15">
      <c r="A11" s="59"/>
      <c r="B11" s="34" t="str">
        <f>IF(人件費個別明細表2[[#This Row],[列1]]="", "", TEXT(人件費個別明細表2[[#This Row],[列1]],"aaaa"))</f>
        <v/>
      </c>
      <c r="C11" s="61"/>
      <c r="D11" s="40" t="s">
        <v>0</v>
      </c>
      <c r="E11" s="61"/>
      <c r="F11" s="62"/>
      <c r="G11"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1" s="64"/>
      <c r="I11" s="44" t="str">
        <f>IF(G11="","",IF(人件費個別明細表2[[#This Row],[列6]]*24*人件費個別明細表2[[#This Row],[列10]]&gt;10000,10000,人件費個別明細表2[[#This Row],[列6]]*24*人件費個別明細表2[[#This Row],[列10]]))</f>
        <v/>
      </c>
      <c r="J11" s="41"/>
    </row>
    <row r="12" spans="1:10" ht="24" customHeight="1" x14ac:dyDescent="0.15">
      <c r="A12" s="59"/>
      <c r="B12" s="34" t="str">
        <f>IF(人件費個別明細表2[[#This Row],[列1]]="", "", TEXT(人件費個別明細表2[[#This Row],[列1]],"aaaa"))</f>
        <v/>
      </c>
      <c r="C12" s="61"/>
      <c r="D12" s="40" t="s">
        <v>0</v>
      </c>
      <c r="E12" s="61"/>
      <c r="F12" s="62"/>
      <c r="G12"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2" s="64"/>
      <c r="I12" s="44" t="str">
        <f>IF(G12="","",IF(人件費個別明細表2[[#This Row],[列6]]*24*人件費個別明細表2[[#This Row],[列10]]&gt;10000,10000,人件費個別明細表2[[#This Row],[列6]]*24*人件費個別明細表2[[#This Row],[列10]]))</f>
        <v/>
      </c>
      <c r="J12" s="41"/>
    </row>
    <row r="13" spans="1:10" ht="24" customHeight="1" x14ac:dyDescent="0.15">
      <c r="A13" s="59"/>
      <c r="B13" s="34" t="str">
        <f>IF(人件費個別明細表2[[#This Row],[列1]]="", "", TEXT(人件費個別明細表2[[#This Row],[列1]],"aaaa"))</f>
        <v/>
      </c>
      <c r="C13" s="61"/>
      <c r="D13" s="40" t="s">
        <v>0</v>
      </c>
      <c r="E13" s="61"/>
      <c r="F13" s="62"/>
      <c r="G13"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3" s="64"/>
      <c r="I13" s="44" t="str">
        <f>IF(G13="","",IF(人件費個別明細表2[[#This Row],[列6]]*24*人件費個別明細表2[[#This Row],[列10]]&gt;10000,10000,人件費個別明細表2[[#This Row],[列6]]*24*人件費個別明細表2[[#This Row],[列10]]))</f>
        <v/>
      </c>
      <c r="J13" s="41"/>
    </row>
    <row r="14" spans="1:10" ht="24" customHeight="1" x14ac:dyDescent="0.15">
      <c r="A14" s="59"/>
      <c r="B14" s="34" t="str">
        <f>IF(人件費個別明細表2[[#This Row],[列1]]="", "", TEXT(人件費個別明細表2[[#This Row],[列1]],"aaaa"))</f>
        <v/>
      </c>
      <c r="C14" s="61"/>
      <c r="D14" s="40" t="s">
        <v>0</v>
      </c>
      <c r="E14" s="61"/>
      <c r="F14" s="62"/>
      <c r="G14"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4" s="64"/>
      <c r="I14" s="44" t="str">
        <f>IF(G14="","",IF(人件費個別明細表2[[#This Row],[列6]]*24*人件費個別明細表2[[#This Row],[列10]]&gt;10000,10000,人件費個別明細表2[[#This Row],[列6]]*24*人件費個別明細表2[[#This Row],[列10]]))</f>
        <v/>
      </c>
      <c r="J14" s="41"/>
    </row>
    <row r="15" spans="1:10" ht="24" customHeight="1" x14ac:dyDescent="0.15">
      <c r="A15" s="59"/>
      <c r="B15" s="34" t="str">
        <f>IF(人件費個別明細表2[[#This Row],[列1]]="", "", TEXT(人件費個別明細表2[[#This Row],[列1]],"aaaa"))</f>
        <v/>
      </c>
      <c r="C15" s="61"/>
      <c r="D15" s="40" t="s">
        <v>0</v>
      </c>
      <c r="E15" s="61"/>
      <c r="F15" s="62"/>
      <c r="G15"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5" s="64"/>
      <c r="I15" s="44" t="str">
        <f>IF(G15="","",IF(人件費個別明細表2[[#This Row],[列6]]*24*人件費個別明細表2[[#This Row],[列10]]&gt;10000,10000,人件費個別明細表2[[#This Row],[列6]]*24*人件費個別明細表2[[#This Row],[列10]]))</f>
        <v/>
      </c>
      <c r="J15" s="41"/>
    </row>
    <row r="16" spans="1:10" ht="24" customHeight="1" x14ac:dyDescent="0.15">
      <c r="A16" s="59"/>
      <c r="B16" s="34" t="str">
        <f>IF(人件費個別明細表2[[#This Row],[列1]]="", "", TEXT(人件費個別明細表2[[#This Row],[列1]],"aaaa"))</f>
        <v/>
      </c>
      <c r="C16" s="61"/>
      <c r="D16" s="40" t="s">
        <v>0</v>
      </c>
      <c r="E16" s="61"/>
      <c r="F16" s="62"/>
      <c r="G16"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6" s="64"/>
      <c r="I16" s="44" t="str">
        <f>IF(G16="","",IF(人件費個別明細表2[[#This Row],[列6]]*24*人件費個別明細表2[[#This Row],[列10]]&gt;10000,10000,人件費個別明細表2[[#This Row],[列6]]*24*人件費個別明細表2[[#This Row],[列10]]))</f>
        <v/>
      </c>
      <c r="J16" s="41"/>
    </row>
    <row r="17" spans="1:11" ht="24" customHeight="1" x14ac:dyDescent="0.15">
      <c r="A17" s="59"/>
      <c r="B17" s="34" t="str">
        <f>IF(人件費個別明細表2[[#This Row],[列1]]="", "", TEXT(人件費個別明細表2[[#This Row],[列1]],"aaaa"))</f>
        <v/>
      </c>
      <c r="C17" s="61"/>
      <c r="D17" s="40" t="s">
        <v>0</v>
      </c>
      <c r="E17" s="61"/>
      <c r="F17" s="62"/>
      <c r="G17"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7" s="64"/>
      <c r="I17" s="44" t="str">
        <f>IF(G17="","",IF(人件費個別明細表2[[#This Row],[列6]]*24*人件費個別明細表2[[#This Row],[列10]]&gt;10000,10000,人件費個別明細表2[[#This Row],[列6]]*24*人件費個別明細表2[[#This Row],[列10]]))</f>
        <v/>
      </c>
      <c r="J17" s="41"/>
    </row>
    <row r="18" spans="1:11" ht="24" customHeight="1" x14ac:dyDescent="0.15">
      <c r="A18" s="59"/>
      <c r="B18" s="34" t="str">
        <f>IF(人件費個別明細表2[[#This Row],[列1]]="", "", TEXT(人件費個別明細表2[[#This Row],[列1]],"aaaa"))</f>
        <v/>
      </c>
      <c r="C18" s="61"/>
      <c r="D18" s="40" t="s">
        <v>0</v>
      </c>
      <c r="E18" s="61"/>
      <c r="F18" s="62"/>
      <c r="G18"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8" s="64"/>
      <c r="I18" s="44" t="str">
        <f>IF(G18="","",IF(人件費個別明細表2[[#This Row],[列6]]*24*人件費個別明細表2[[#This Row],[列10]]&gt;10000,10000,人件費個別明細表2[[#This Row],[列6]]*24*人件費個別明細表2[[#This Row],[列10]]))</f>
        <v/>
      </c>
      <c r="J18" s="41"/>
    </row>
    <row r="19" spans="1:11" ht="24" customHeight="1" x14ac:dyDescent="0.15">
      <c r="A19" s="59"/>
      <c r="B19" s="34" t="str">
        <f>IF(人件費個別明細表2[[#This Row],[列1]]="", "", TEXT(人件費個別明細表2[[#This Row],[列1]],"aaaa"))</f>
        <v/>
      </c>
      <c r="C19" s="61"/>
      <c r="D19" s="40" t="s">
        <v>0</v>
      </c>
      <c r="E19" s="61"/>
      <c r="F19" s="62"/>
      <c r="G19"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19" s="64"/>
      <c r="I19" s="44" t="str">
        <f>IF(G19="","",IF(人件費個別明細表2[[#This Row],[列6]]*24*人件費個別明細表2[[#This Row],[列10]]&gt;10000,10000,人件費個別明細表2[[#This Row],[列6]]*24*人件費個別明細表2[[#This Row],[列10]]))</f>
        <v/>
      </c>
      <c r="J19" s="41"/>
    </row>
    <row r="20" spans="1:11" ht="24" customHeight="1" x14ac:dyDescent="0.15">
      <c r="A20" s="59"/>
      <c r="B20" s="34" t="str">
        <f>IF(人件費個別明細表2[[#This Row],[列1]]="", "", TEXT(人件費個別明細表2[[#This Row],[列1]],"aaaa"))</f>
        <v/>
      </c>
      <c r="C20" s="61"/>
      <c r="D20" s="40" t="s">
        <v>0</v>
      </c>
      <c r="E20" s="61"/>
      <c r="F20" s="62"/>
      <c r="G20"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0" s="64"/>
      <c r="I20" s="44" t="str">
        <f>IF(G20="","",IF(人件費個別明細表2[[#This Row],[列6]]*24*人件費個別明細表2[[#This Row],[列10]]&gt;10000,10000,人件費個別明細表2[[#This Row],[列6]]*24*人件費個別明細表2[[#This Row],[列10]]))</f>
        <v/>
      </c>
      <c r="J20" s="41"/>
    </row>
    <row r="21" spans="1:11" ht="24" customHeight="1" x14ac:dyDescent="0.15">
      <c r="A21" s="59"/>
      <c r="B21" s="34" t="str">
        <f>IF(人件費個別明細表2[[#This Row],[列1]]="", "", TEXT(人件費個別明細表2[[#This Row],[列1]],"aaaa"))</f>
        <v/>
      </c>
      <c r="C21" s="61"/>
      <c r="D21" s="40" t="s">
        <v>0</v>
      </c>
      <c r="E21" s="61"/>
      <c r="F21" s="62"/>
      <c r="G21"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1" s="64"/>
      <c r="I21" s="44" t="str">
        <f>IF(G21="","",IF(人件費個別明細表2[[#This Row],[列6]]*24*人件費個別明細表2[[#This Row],[列10]]&gt;10000,10000,人件費個別明細表2[[#This Row],[列6]]*24*人件費個別明細表2[[#This Row],[列10]]))</f>
        <v/>
      </c>
      <c r="J21" s="43"/>
    </row>
    <row r="22" spans="1:11" ht="24" customHeight="1" x14ac:dyDescent="0.15">
      <c r="A22" s="59"/>
      <c r="B22" s="34" t="str">
        <f>IF(人件費個別明細表2[[#This Row],[列1]]="", "", TEXT(人件費個別明細表2[[#This Row],[列1]],"aaaa"))</f>
        <v/>
      </c>
      <c r="C22" s="61"/>
      <c r="D22" s="40" t="s">
        <v>0</v>
      </c>
      <c r="E22" s="61"/>
      <c r="F22" s="62"/>
      <c r="G22"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2" s="64"/>
      <c r="I22" s="44" t="str">
        <f>IF(G22="","",IF(人件費個別明細表2[[#This Row],[列6]]*24*人件費個別明細表2[[#This Row],[列10]]&gt;10000,10000,人件費個別明細表2[[#This Row],[列6]]*24*人件費個別明細表2[[#This Row],[列10]]))</f>
        <v/>
      </c>
      <c r="J22" s="41"/>
    </row>
    <row r="23" spans="1:11" ht="24" customHeight="1" x14ac:dyDescent="0.15">
      <c r="A23" s="59"/>
      <c r="B23" s="34" t="str">
        <f>IF(人件費個別明細表2[[#This Row],[列1]]="", "", TEXT(人件費個別明細表2[[#This Row],[列1]],"aaaa"))</f>
        <v/>
      </c>
      <c r="C23" s="61"/>
      <c r="D23" s="40" t="s">
        <v>0</v>
      </c>
      <c r="E23" s="61"/>
      <c r="F23" s="62"/>
      <c r="G23"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3" s="64"/>
      <c r="I23" s="44" t="str">
        <f>IF(G23="","",IF(人件費個別明細表2[[#This Row],[列6]]*24*人件費個別明細表2[[#This Row],[列10]]&gt;10000,10000,人件費個別明細表2[[#This Row],[列6]]*24*人件費個別明細表2[[#This Row],[列10]]))</f>
        <v/>
      </c>
      <c r="J23" s="41"/>
    </row>
    <row r="24" spans="1:11" ht="24" customHeight="1" x14ac:dyDescent="0.15">
      <c r="A24" s="59"/>
      <c r="B24" s="34" t="str">
        <f>IF(人件費個別明細表2[[#This Row],[列1]]="", "", TEXT(人件費個別明細表2[[#This Row],[列1]],"aaaa"))</f>
        <v/>
      </c>
      <c r="C24" s="61"/>
      <c r="D24" s="40" t="s">
        <v>0</v>
      </c>
      <c r="E24" s="61"/>
      <c r="F24" s="62"/>
      <c r="G24"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4" s="64"/>
      <c r="I24" s="44" t="str">
        <f>IF(G24="","",IF(人件費個別明細表2[[#This Row],[列6]]*24*人件費個別明細表2[[#This Row],[列10]]&gt;10000,10000,人件費個別明細表2[[#This Row],[列6]]*24*人件費個別明細表2[[#This Row],[列10]]))</f>
        <v/>
      </c>
      <c r="J24" s="41"/>
    </row>
    <row r="25" spans="1:11" ht="24" customHeight="1" x14ac:dyDescent="0.15">
      <c r="A25" s="59"/>
      <c r="B25" s="34" t="str">
        <f>IF(人件費個別明細表2[[#This Row],[列1]]="", "", TEXT(人件費個別明細表2[[#This Row],[列1]],"aaaa"))</f>
        <v/>
      </c>
      <c r="C25" s="61"/>
      <c r="D25" s="40" t="s">
        <v>0</v>
      </c>
      <c r="E25" s="61"/>
      <c r="F25" s="62"/>
      <c r="G25"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5" s="64"/>
      <c r="I25" s="44" t="str">
        <f>IF(G25="","",IF(人件費個別明細表2[[#This Row],[列6]]*24*人件費個別明細表2[[#This Row],[列10]]&gt;10000,10000,人件費個別明細表2[[#This Row],[列6]]*24*人件費個別明細表2[[#This Row],[列10]]))</f>
        <v/>
      </c>
      <c r="J25" s="41"/>
    </row>
    <row r="26" spans="1:11" ht="24" customHeight="1" x14ac:dyDescent="0.15">
      <c r="A26" s="59"/>
      <c r="B26" s="34" t="str">
        <f>IF(人件費個別明細表2[[#This Row],[列1]]="", "", TEXT(人件費個別明細表2[[#This Row],[列1]],"aaaa"))</f>
        <v/>
      </c>
      <c r="C26" s="61"/>
      <c r="D26" s="40" t="s">
        <v>0</v>
      </c>
      <c r="E26" s="61"/>
      <c r="F26" s="62"/>
      <c r="G26"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6" s="64"/>
      <c r="I26" s="44" t="str">
        <f>IF(G26="","",IF(人件費個別明細表2[[#This Row],[列6]]*24*人件費個別明細表2[[#This Row],[列10]]&gt;10000,10000,人件費個別明細表2[[#This Row],[列6]]*24*人件費個別明細表2[[#This Row],[列10]]))</f>
        <v/>
      </c>
      <c r="J26" s="43"/>
    </row>
    <row r="27" spans="1:11" ht="24" customHeight="1" x14ac:dyDescent="0.15">
      <c r="A27" s="59"/>
      <c r="B27" s="34" t="str">
        <f>IF(人件費個別明細表2[[#This Row],[列1]]="", "", TEXT(人件費個別明細表2[[#This Row],[列1]],"aaaa"))</f>
        <v/>
      </c>
      <c r="C27" s="61"/>
      <c r="D27" s="40" t="s">
        <v>0</v>
      </c>
      <c r="E27" s="61"/>
      <c r="F27" s="62"/>
      <c r="G27"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7" s="64"/>
      <c r="I27" s="44" t="str">
        <f>IF(G27="","",IF(人件費個別明細表2[[#This Row],[列6]]*24*人件費個別明細表2[[#This Row],[列10]]&gt;10000,10000,人件費個別明細表2[[#This Row],[列6]]*24*人件費個別明細表2[[#This Row],[列10]]))</f>
        <v/>
      </c>
      <c r="J27" s="41"/>
    </row>
    <row r="28" spans="1:11" ht="24" customHeight="1" x14ac:dyDescent="0.15">
      <c r="A28" s="59"/>
      <c r="B28" s="34" t="str">
        <f>IF(人件費個別明細表2[[#This Row],[列1]]="", "", TEXT(人件費個別明細表2[[#This Row],[列1]],"aaaa"))</f>
        <v/>
      </c>
      <c r="C28" s="61"/>
      <c r="D28" s="40" t="s">
        <v>0</v>
      </c>
      <c r="E28" s="61"/>
      <c r="F28" s="62"/>
      <c r="G28"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8" s="64"/>
      <c r="I28" s="44" t="str">
        <f>IF(G28="","",IF(人件費個別明細表2[[#This Row],[列6]]*24*人件費個別明細表2[[#This Row],[列10]]&gt;10000,10000,人件費個別明細表2[[#This Row],[列6]]*24*人件費個別明細表2[[#This Row],[列10]]))</f>
        <v/>
      </c>
      <c r="J28" s="41"/>
    </row>
    <row r="29" spans="1:11" ht="24" customHeight="1" x14ac:dyDescent="0.15">
      <c r="A29" s="59"/>
      <c r="B29" s="34" t="str">
        <f>IF(人件費個別明細表2[[#This Row],[列1]]="", "", TEXT(人件費個別明細表2[[#This Row],[列1]],"aaaa"))</f>
        <v/>
      </c>
      <c r="C29" s="61"/>
      <c r="D29" s="40" t="s">
        <v>0</v>
      </c>
      <c r="E29" s="61"/>
      <c r="F29" s="62"/>
      <c r="G29"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29" s="64"/>
      <c r="I29" s="44" t="str">
        <f>IF(G29="","",IF(人件費個別明細表2[[#This Row],[列6]]*24*人件費個別明細表2[[#This Row],[列10]]&gt;10000,10000,人件費個別明細表2[[#This Row],[列6]]*24*人件費個別明細表2[[#This Row],[列10]]))</f>
        <v/>
      </c>
      <c r="J29" s="43"/>
    </row>
    <row r="30" spans="1:11" ht="24" customHeight="1" x14ac:dyDescent="0.15">
      <c r="A30" s="60"/>
      <c r="B30" s="34" t="str">
        <f>IF(人件費個別明細表2[[#This Row],[列1]]="", "", TEXT(人件費個別明細表2[[#This Row],[列1]],"aaaa"))</f>
        <v/>
      </c>
      <c r="C30" s="61"/>
      <c r="D30" s="40" t="s">
        <v>0</v>
      </c>
      <c r="E30" s="61"/>
      <c r="F30" s="63"/>
      <c r="G30" s="9" t="str">
        <f>IF(人件費個別明細表2[[#This Row],[列2]]="","",MIN(IF((人件費個別明細表2[[#This Row],[列4]]-人件費個別明細表2[[#This Row],[列2]]-人件費個別明細表2[[#This Row],[列5]])&gt;0,FLOOR((人件費個別明細表2[[#This Row],[列4]]-人件費個別明細表2[[#This Row],[列2]]-人件費個別明細表2[[#This Row],[列5]]),"0:30"),""),"8:00"))</f>
        <v/>
      </c>
      <c r="H30" s="64"/>
      <c r="I30" s="44" t="str">
        <f>IF(G30="","",IF(人件費個別明細表2[[#This Row],[列6]]*24*人件費個別明細表2[[#This Row],[列10]]&gt;10000,10000,人件費個別明細表2[[#This Row],[列6]]*24*人件費個別明細表2[[#This Row],[列10]]))</f>
        <v/>
      </c>
      <c r="J30" s="18"/>
    </row>
    <row r="31" spans="1:11" ht="24" customHeight="1" x14ac:dyDescent="0.15">
      <c r="A31" s="11" t="s">
        <v>2</v>
      </c>
      <c r="B31" s="12"/>
      <c r="C31" s="12">
        <f>SUBTOTAL(102,人件費個別明細表2[列2])</f>
        <v>0</v>
      </c>
      <c r="D31" s="13" t="s">
        <v>34</v>
      </c>
      <c r="E31" s="14"/>
      <c r="F31" s="15"/>
      <c r="G31" s="33">
        <f>SUBTOTAL(109,人件費個別明細表2[列6])</f>
        <v>0</v>
      </c>
      <c r="H31" s="45"/>
      <c r="I31" s="45">
        <f>INT(SUBTOTAL(109,人件費個別明細表2[列9]))</f>
        <v>0</v>
      </c>
      <c r="J31" s="10"/>
      <c r="K31" s="20"/>
    </row>
    <row r="33" spans="7:7" ht="20.100000000000001" customHeight="1" x14ac:dyDescent="0.15">
      <c r="G33" s="52"/>
    </row>
  </sheetData>
  <sheetProtection selectLockedCells="1" selectUnlockedCells="1"/>
  <mergeCells count="7">
    <mergeCell ref="A6:J6"/>
    <mergeCell ref="C7:E7"/>
    <mergeCell ref="A1:J1"/>
    <mergeCell ref="A2:J2"/>
    <mergeCell ref="B3:J3"/>
    <mergeCell ref="B4:J4"/>
    <mergeCell ref="B5:J5"/>
  </mergeCells>
  <phoneticPr fontId="2"/>
  <conditionalFormatting sqref="G31">
    <cfRule type="cellIs" dxfId="37" priority="1" operator="greaterThan">
      <formula>6.25</formula>
    </cfRule>
  </conditionalFormatting>
  <dataValidations count="2">
    <dataValidation imeMode="halfAlpha" allowBlank="1" showInputMessage="1" showErrorMessage="1" sqref="G8:G29 A25:B25 F30:G30 B24 B26:B30 A8:B23 I8:I30 F8:F28 E8:E30 C8:C30" xr:uid="{00000000-0002-0000-0200-000000000000}"/>
    <dataValidation imeMode="hiragana" allowBlank="1" showInputMessage="1" showErrorMessage="1" sqref="J30 J27:J28 J8:J25" xr:uid="{00000000-0002-0000-0200-000001000000}"/>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ignoredErrors>
    <ignoredError sqref="I8:I30" calculatedColumn="1"/>
  </ignoredErrors>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15D8C6E1-A48F-4058-B526-93764A573C87}">
          <x14:formula1>
            <xm:f>(集計!$B$11:$B$12)</xm:f>
          </x14:formula1>
          <xm:sqref>H9</xm:sqref>
        </x14:dataValidation>
        <x14:dataValidation type="list" allowBlank="1" showInputMessage="1" showErrorMessage="1" xr:uid="{8C761C43-7294-47F7-9ABA-F41493572ACC}">
          <x14:formula1>
            <xm:f>(集計!$B$11:$B$13)</xm:f>
          </x14:formula1>
          <xm:sqref>H10:H30 H8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R8年6月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16" t="s">
        <v>4</v>
      </c>
      <c r="B7" s="38" t="s">
        <v>16</v>
      </c>
      <c r="C7" s="70" t="s">
        <v>9</v>
      </c>
      <c r="D7" s="70"/>
      <c r="E7" s="70"/>
      <c r="F7" s="17" t="s">
        <v>7</v>
      </c>
      <c r="G7" s="16" t="s">
        <v>8</v>
      </c>
      <c r="H7" s="47" t="s">
        <v>30</v>
      </c>
      <c r="I7" s="42" t="s">
        <v>25</v>
      </c>
      <c r="J7" s="32" t="s">
        <v>1</v>
      </c>
    </row>
    <row r="8" spans="1:10" ht="24" customHeight="1" x14ac:dyDescent="0.15">
      <c r="A8" s="59"/>
      <c r="B8" s="34" t="str">
        <f>IF(人件費個別明細表3[[#This Row],[列1]]="", "", TEXT(人件費個別明細表3[[#This Row],[列1]],"aaaa"))</f>
        <v/>
      </c>
      <c r="C8" s="65"/>
      <c r="D8" s="40" t="s">
        <v>0</v>
      </c>
      <c r="E8" s="65"/>
      <c r="F8" s="63"/>
      <c r="G8"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8" s="67"/>
      <c r="I8" s="44" t="str">
        <f>IF(G8="","",IF(人件費個別明細表3[[#This Row],[列6]]*24*人件費個別明細表3[[#This Row],[列10]]&gt;10000,10000,人件費個別明細表3[[#This Row],[列6]]*24*人件費個別明細表3[[#This Row],[列10]]))</f>
        <v/>
      </c>
      <c r="J8" s="41"/>
    </row>
    <row r="9" spans="1:10" ht="24" customHeight="1" x14ac:dyDescent="0.15">
      <c r="A9" s="59"/>
      <c r="B9" s="34" t="str">
        <f>IF(人件費個別明細表3[[#This Row],[列1]]="", "", TEXT(人件費個別明細表3[[#This Row],[列1]],"aaaa"))</f>
        <v/>
      </c>
      <c r="C9" s="65"/>
      <c r="D9" s="40" t="s">
        <v>0</v>
      </c>
      <c r="E9" s="65"/>
      <c r="F9" s="62"/>
      <c r="G9"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9" s="67"/>
      <c r="I9" s="44" t="str">
        <f>IF(人件費個別明細表3[[#This Row],[列6]]="","",IF(人件費個別明細表3[[#This Row],[列6]]*24*人件費個別明細表3[[#This Row],[列10]]&gt;10000,10000,人件費個別明細表3[[#This Row],[列6]]*24*人件費個別明細表3[[#This Row],[列10]]))</f>
        <v/>
      </c>
      <c r="J9" s="41"/>
    </row>
    <row r="10" spans="1:10" ht="24" customHeight="1" x14ac:dyDescent="0.15">
      <c r="A10" s="59"/>
      <c r="B10" s="34" t="str">
        <f>IF(人件費個別明細表3[[#This Row],[列1]]="", "", TEXT(人件費個別明細表3[[#This Row],[列1]],"aaaa"))</f>
        <v/>
      </c>
      <c r="C10" s="65"/>
      <c r="D10" s="40" t="s">
        <v>0</v>
      </c>
      <c r="E10" s="65"/>
      <c r="F10" s="62"/>
      <c r="G10"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0" s="67"/>
      <c r="I10" s="44" t="str">
        <f>IF(人件費個別明細表3[[#This Row],[列6]]="","",IF(人件費個別明細表3[[#This Row],[列6]]*24*人件費個別明細表3[[#This Row],[列10]]&gt;10000,10000,人件費個別明細表3[[#This Row],[列6]]*24*人件費個別明細表3[[#This Row],[列10]]))</f>
        <v/>
      </c>
      <c r="J10" s="41"/>
    </row>
    <row r="11" spans="1:10" ht="24" customHeight="1" x14ac:dyDescent="0.15">
      <c r="A11" s="59"/>
      <c r="B11" s="34" t="str">
        <f>IF(人件費個別明細表3[[#This Row],[列1]]="", "", TEXT(人件費個別明細表3[[#This Row],[列1]],"aaaa"))</f>
        <v/>
      </c>
      <c r="C11" s="65"/>
      <c r="D11" s="40" t="s">
        <v>0</v>
      </c>
      <c r="E11" s="61"/>
      <c r="F11" s="62"/>
      <c r="G11"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1" s="67"/>
      <c r="I11" s="44" t="str">
        <f>IF(人件費個別明細表3[[#This Row],[列6]]="","",IF(人件費個別明細表3[[#This Row],[列6]]*24*人件費個別明細表3[[#This Row],[列10]]&gt;10000,10000,人件費個別明細表3[[#This Row],[列6]]*24*人件費個別明細表3[[#This Row],[列10]]))</f>
        <v/>
      </c>
      <c r="J11" s="41"/>
    </row>
    <row r="12" spans="1:10" ht="24" customHeight="1" x14ac:dyDescent="0.15">
      <c r="A12" s="59"/>
      <c r="B12" s="34" t="str">
        <f>IF(人件費個別明細表3[[#This Row],[列1]]="", "", TEXT(人件費個別明細表3[[#This Row],[列1]],"aaaa"))</f>
        <v/>
      </c>
      <c r="C12" s="65"/>
      <c r="D12" s="40" t="s">
        <v>0</v>
      </c>
      <c r="E12" s="61"/>
      <c r="F12" s="62"/>
      <c r="G12"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2" s="67"/>
      <c r="I12" s="44" t="str">
        <f>IF(人件費個別明細表3[[#This Row],[列6]]="","",IF(人件費個別明細表3[[#This Row],[列6]]*24*人件費個別明細表3[[#This Row],[列10]]&gt;10000,10000,人件費個別明細表3[[#This Row],[列6]]*24*人件費個別明細表3[[#This Row],[列10]]))</f>
        <v/>
      </c>
      <c r="J12" s="41"/>
    </row>
    <row r="13" spans="1:10" ht="24" customHeight="1" x14ac:dyDescent="0.15">
      <c r="A13" s="59"/>
      <c r="B13" s="34" t="str">
        <f>IF(人件費個別明細表3[[#This Row],[列1]]="", "", TEXT(人件費個別明細表3[[#This Row],[列1]],"aaaa"))</f>
        <v/>
      </c>
      <c r="C13" s="61"/>
      <c r="D13" s="40" t="s">
        <v>0</v>
      </c>
      <c r="E13" s="61"/>
      <c r="F13" s="62"/>
      <c r="G13"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3" s="67"/>
      <c r="I13" s="44" t="str">
        <f>IF(人件費個別明細表3[[#This Row],[列6]]="","",IF(人件費個別明細表3[[#This Row],[列6]]*24*人件費個別明細表3[[#This Row],[列10]]&gt;10000,10000,人件費個別明細表3[[#This Row],[列6]]*24*人件費個別明細表3[[#This Row],[列10]]))</f>
        <v/>
      </c>
      <c r="J13" s="41"/>
    </row>
    <row r="14" spans="1:10" ht="24" customHeight="1" x14ac:dyDescent="0.15">
      <c r="A14" s="59"/>
      <c r="B14" s="34" t="str">
        <f>IF(人件費個別明細表3[[#This Row],[列1]]="", "", TEXT(人件費個別明細表3[[#This Row],[列1]],"aaaa"))</f>
        <v/>
      </c>
      <c r="C14" s="61"/>
      <c r="D14" s="40" t="s">
        <v>0</v>
      </c>
      <c r="E14" s="61"/>
      <c r="F14" s="62"/>
      <c r="G14"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4" s="67"/>
      <c r="I14" s="44" t="str">
        <f>IF(人件費個別明細表3[[#This Row],[列6]]="","",IF(人件費個別明細表3[[#This Row],[列6]]*24*人件費個別明細表3[[#This Row],[列10]]&gt;10000,10000,人件費個別明細表3[[#This Row],[列6]]*24*人件費個別明細表3[[#This Row],[列10]]))</f>
        <v/>
      </c>
      <c r="J14" s="41"/>
    </row>
    <row r="15" spans="1:10" ht="24" customHeight="1" x14ac:dyDescent="0.15">
      <c r="A15" s="59"/>
      <c r="B15" s="34" t="str">
        <f>IF(人件費個別明細表3[[#This Row],[列1]]="", "", TEXT(人件費個別明細表3[[#This Row],[列1]],"aaaa"))</f>
        <v/>
      </c>
      <c r="C15" s="61"/>
      <c r="D15" s="40" t="s">
        <v>0</v>
      </c>
      <c r="E15" s="61"/>
      <c r="F15" s="62"/>
      <c r="G15"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5" s="67"/>
      <c r="I15" s="44" t="str">
        <f>IF(人件費個別明細表3[[#This Row],[列6]]="","",IF(人件費個別明細表3[[#This Row],[列6]]*24*人件費個別明細表3[[#This Row],[列10]]&gt;10000,10000,人件費個別明細表3[[#This Row],[列6]]*24*人件費個別明細表3[[#This Row],[列10]]))</f>
        <v/>
      </c>
      <c r="J15" s="41"/>
    </row>
    <row r="16" spans="1:10" ht="24" customHeight="1" x14ac:dyDescent="0.15">
      <c r="A16" s="59"/>
      <c r="B16" s="34" t="str">
        <f>IF(人件費個別明細表3[[#This Row],[列1]]="", "", TEXT(人件費個別明細表3[[#This Row],[列1]],"aaaa"))</f>
        <v/>
      </c>
      <c r="C16" s="61"/>
      <c r="D16" s="40" t="s">
        <v>0</v>
      </c>
      <c r="E16" s="61"/>
      <c r="F16" s="62"/>
      <c r="G16"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6" s="67"/>
      <c r="I16" s="44" t="str">
        <f>IF(人件費個別明細表3[[#This Row],[列6]]="","",IF(人件費個別明細表3[[#This Row],[列6]]*24*人件費個別明細表3[[#This Row],[列10]]&gt;10000,10000,人件費個別明細表3[[#This Row],[列6]]*24*人件費個別明細表3[[#This Row],[列10]]))</f>
        <v/>
      </c>
      <c r="J16" s="41"/>
    </row>
    <row r="17" spans="1:11" ht="24" customHeight="1" x14ac:dyDescent="0.15">
      <c r="A17" s="59"/>
      <c r="B17" s="34" t="str">
        <f>IF(人件費個別明細表3[[#This Row],[列1]]="", "", TEXT(人件費個別明細表3[[#This Row],[列1]],"aaaa"))</f>
        <v/>
      </c>
      <c r="C17" s="61"/>
      <c r="D17" s="40" t="s">
        <v>0</v>
      </c>
      <c r="E17" s="61"/>
      <c r="F17" s="62"/>
      <c r="G17"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7" s="67"/>
      <c r="I17" s="44" t="str">
        <f>IF(人件費個別明細表3[[#This Row],[列6]]="","",IF(人件費個別明細表3[[#This Row],[列6]]*24*人件費個別明細表3[[#This Row],[列10]]&gt;10000,10000,人件費個別明細表3[[#This Row],[列6]]*24*人件費個別明細表3[[#This Row],[列10]]))</f>
        <v/>
      </c>
      <c r="J17" s="41"/>
    </row>
    <row r="18" spans="1:11" ht="24" customHeight="1" x14ac:dyDescent="0.15">
      <c r="A18" s="59"/>
      <c r="B18" s="34" t="str">
        <f>IF(人件費個別明細表3[[#This Row],[列1]]="", "", TEXT(人件費個別明細表3[[#This Row],[列1]],"aaaa"))</f>
        <v/>
      </c>
      <c r="C18" s="61"/>
      <c r="D18" s="40" t="s">
        <v>0</v>
      </c>
      <c r="E18" s="61"/>
      <c r="F18" s="62"/>
      <c r="G18"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8" s="67"/>
      <c r="I18" s="44" t="str">
        <f>IF(人件費個別明細表3[[#This Row],[列6]]="","",IF(人件費個別明細表3[[#This Row],[列6]]*24*人件費個別明細表3[[#This Row],[列10]]&gt;10000,10000,人件費個別明細表3[[#This Row],[列6]]*24*人件費個別明細表3[[#This Row],[列10]]))</f>
        <v/>
      </c>
      <c r="J18" s="41"/>
    </row>
    <row r="19" spans="1:11" ht="24" customHeight="1" x14ac:dyDescent="0.15">
      <c r="A19" s="59"/>
      <c r="B19" s="34" t="str">
        <f>IF(人件費個別明細表3[[#This Row],[列1]]="", "", TEXT(人件費個別明細表3[[#This Row],[列1]],"aaaa"))</f>
        <v/>
      </c>
      <c r="C19" s="61"/>
      <c r="D19" s="40" t="s">
        <v>0</v>
      </c>
      <c r="E19" s="61"/>
      <c r="F19" s="62"/>
      <c r="G19"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19" s="67"/>
      <c r="I19" s="44" t="str">
        <f>IF(人件費個別明細表3[[#This Row],[列6]]="","",IF(人件費個別明細表3[[#This Row],[列6]]*24*人件費個別明細表3[[#This Row],[列10]]&gt;10000,10000,人件費個別明細表3[[#This Row],[列6]]*24*人件費個別明細表3[[#This Row],[列10]]))</f>
        <v/>
      </c>
      <c r="J19" s="41"/>
    </row>
    <row r="20" spans="1:11" ht="24" customHeight="1" x14ac:dyDescent="0.15">
      <c r="A20" s="59"/>
      <c r="B20" s="34" t="str">
        <f>IF(人件費個別明細表3[[#This Row],[列1]]="", "", TEXT(人件費個別明細表3[[#This Row],[列1]],"aaaa"))</f>
        <v/>
      </c>
      <c r="C20" s="61"/>
      <c r="D20" s="40" t="s">
        <v>0</v>
      </c>
      <c r="E20" s="61"/>
      <c r="F20" s="62"/>
      <c r="G20"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0" s="67"/>
      <c r="I20" s="44" t="str">
        <f>IF(人件費個別明細表3[[#This Row],[列6]]="","",IF(人件費個別明細表3[[#This Row],[列6]]*24*人件費個別明細表3[[#This Row],[列10]]&gt;10000,10000,人件費個別明細表3[[#This Row],[列6]]*24*人件費個別明細表3[[#This Row],[列10]]))</f>
        <v/>
      </c>
      <c r="J20" s="41"/>
    </row>
    <row r="21" spans="1:11" ht="24" customHeight="1" x14ac:dyDescent="0.15">
      <c r="A21" s="59"/>
      <c r="B21" s="34" t="str">
        <f>IF(人件費個別明細表3[[#This Row],[列1]]="", "", TEXT(人件費個別明細表3[[#This Row],[列1]],"aaaa"))</f>
        <v/>
      </c>
      <c r="C21" s="61"/>
      <c r="D21" s="40" t="s">
        <v>0</v>
      </c>
      <c r="E21" s="61"/>
      <c r="F21" s="62"/>
      <c r="G21"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1" s="67"/>
      <c r="I21" s="44" t="str">
        <f>IF(人件費個別明細表3[[#This Row],[列6]]="","",IF(人件費個別明細表3[[#This Row],[列6]]*24*人件費個別明細表3[[#This Row],[列10]]&gt;10000,10000,人件費個別明細表3[[#This Row],[列6]]*24*人件費個別明細表3[[#This Row],[列10]]))</f>
        <v/>
      </c>
      <c r="J21" s="41"/>
    </row>
    <row r="22" spans="1:11" ht="24" customHeight="1" x14ac:dyDescent="0.15">
      <c r="A22" s="59"/>
      <c r="B22" s="34" t="str">
        <f>IF(人件費個別明細表3[[#This Row],[列1]]="", "", TEXT(人件費個別明細表3[[#This Row],[列1]],"aaaa"))</f>
        <v/>
      </c>
      <c r="C22" s="61"/>
      <c r="D22" s="40" t="s">
        <v>0</v>
      </c>
      <c r="E22" s="61"/>
      <c r="F22" s="62"/>
      <c r="G22"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2" s="67"/>
      <c r="I22" s="44" t="str">
        <f>IF(人件費個別明細表3[[#This Row],[列6]]="","",IF(人件費個別明細表3[[#This Row],[列6]]*24*人件費個別明細表3[[#This Row],[列10]]&gt;10000,10000,人件費個別明細表3[[#This Row],[列6]]*24*人件費個別明細表3[[#This Row],[列10]]))</f>
        <v/>
      </c>
      <c r="J22" s="41"/>
    </row>
    <row r="23" spans="1:11" ht="24" customHeight="1" x14ac:dyDescent="0.15">
      <c r="A23" s="59"/>
      <c r="B23" s="34" t="str">
        <f>IF(人件費個別明細表3[[#This Row],[列1]]="", "", TEXT(人件費個別明細表3[[#This Row],[列1]],"aaaa"))</f>
        <v/>
      </c>
      <c r="C23" s="61"/>
      <c r="D23" s="40" t="s">
        <v>0</v>
      </c>
      <c r="E23" s="61"/>
      <c r="F23" s="62"/>
      <c r="G23"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3" s="67"/>
      <c r="I23" s="44" t="str">
        <f>IF(人件費個別明細表3[[#This Row],[列6]]="","",IF(人件費個別明細表3[[#This Row],[列6]]*24*人件費個別明細表3[[#This Row],[列10]]&gt;10000,10000,人件費個別明細表3[[#This Row],[列6]]*24*人件費個別明細表3[[#This Row],[列10]]))</f>
        <v/>
      </c>
      <c r="J23" s="41"/>
    </row>
    <row r="24" spans="1:11" ht="24" customHeight="1" x14ac:dyDescent="0.15">
      <c r="A24" s="59"/>
      <c r="B24" s="34" t="str">
        <f>IF(人件費個別明細表3[[#This Row],[列1]]="", "", TEXT(人件費個別明細表3[[#This Row],[列1]],"aaaa"))</f>
        <v/>
      </c>
      <c r="C24" s="61"/>
      <c r="D24" s="40" t="s">
        <v>0</v>
      </c>
      <c r="E24" s="61"/>
      <c r="F24" s="62"/>
      <c r="G24"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4" s="67"/>
      <c r="I24" s="44" t="str">
        <f>IF(人件費個別明細表3[[#This Row],[列6]]="","",IF(人件費個別明細表3[[#This Row],[列6]]*24*人件費個別明細表3[[#This Row],[列10]]&gt;10000,10000,人件費個別明細表3[[#This Row],[列6]]*24*人件費個別明細表3[[#This Row],[列10]]))</f>
        <v/>
      </c>
      <c r="J24" s="41"/>
    </row>
    <row r="25" spans="1:11" ht="24" customHeight="1" x14ac:dyDescent="0.15">
      <c r="A25" s="60"/>
      <c r="B25" s="34" t="str">
        <f>IF(人件費個別明細表3[[#This Row],[列1]]="", "", TEXT(人件費個別明細表3[[#This Row],[列1]],"aaaa"))</f>
        <v/>
      </c>
      <c r="C25" s="66"/>
      <c r="D25" s="7" t="s">
        <v>0</v>
      </c>
      <c r="E25" s="66"/>
      <c r="F25" s="63"/>
      <c r="G25"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5" s="67"/>
      <c r="I25" s="44" t="str">
        <f>IF(人件費個別明細表3[[#This Row],[列6]]="","",IF(人件費個別明細表3[[#This Row],[列6]]*24*人件費個別明細表3[[#This Row],[列10]]&gt;10000,10000,人件費個別明細表3[[#This Row],[列6]]*24*人件費個別明細表3[[#This Row],[列10]]))</f>
        <v/>
      </c>
      <c r="J25" s="18"/>
    </row>
    <row r="26" spans="1:11" ht="24" customHeight="1" x14ac:dyDescent="0.15">
      <c r="A26" s="60"/>
      <c r="B26" s="34" t="str">
        <f>IF(人件費個別明細表3[[#This Row],[列1]]="", "", TEXT(人件費個別明細表3[[#This Row],[列1]],"aaaa"))</f>
        <v/>
      </c>
      <c r="C26" s="66"/>
      <c r="D26" s="7" t="s">
        <v>0</v>
      </c>
      <c r="E26" s="66"/>
      <c r="F26" s="63"/>
      <c r="G26"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6" s="67"/>
      <c r="I26" s="44" t="str">
        <f>IF(人件費個別明細表3[[#This Row],[列6]]="","",IF(人件費個別明細表3[[#This Row],[列6]]*24*人件費個別明細表3[[#This Row],[列10]]&gt;10000,10000,人件費個別明細表3[[#This Row],[列6]]*24*人件費個別明細表3[[#This Row],[列10]]))</f>
        <v/>
      </c>
      <c r="J26" s="18"/>
    </row>
    <row r="27" spans="1:11" ht="24" customHeight="1" x14ac:dyDescent="0.15">
      <c r="A27" s="60"/>
      <c r="B27" s="34" t="str">
        <f>IF(人件費個別明細表3[[#This Row],[列1]]="", "", TEXT(人件費個別明細表3[[#This Row],[列1]],"aaaa"))</f>
        <v/>
      </c>
      <c r="C27" s="66"/>
      <c r="D27" s="7" t="s">
        <v>0</v>
      </c>
      <c r="E27" s="66"/>
      <c r="F27" s="63"/>
      <c r="G27"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7" s="67"/>
      <c r="I27" s="44" t="str">
        <f>IF(人件費個別明細表3[[#This Row],[列6]]="","",IF(人件費個別明細表3[[#This Row],[列6]]*24*人件費個別明細表3[[#This Row],[列10]]&gt;10000,10000,人件費個別明細表3[[#This Row],[列6]]*24*人件費個別明細表3[[#This Row],[列10]]))</f>
        <v/>
      </c>
      <c r="J27" s="18"/>
    </row>
    <row r="28" spans="1:11" ht="24" customHeight="1" x14ac:dyDescent="0.15">
      <c r="A28" s="60"/>
      <c r="B28" s="34" t="str">
        <f>IF(人件費個別明細表3[[#This Row],[列1]]="", "", TEXT(人件費個別明細表3[[#This Row],[列1]],"aaaa"))</f>
        <v/>
      </c>
      <c r="C28" s="66"/>
      <c r="D28" s="7" t="s">
        <v>0</v>
      </c>
      <c r="E28" s="66"/>
      <c r="F28" s="63"/>
      <c r="G28"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8" s="67"/>
      <c r="I28" s="44" t="str">
        <f>IF(人件費個別明細表3[[#This Row],[列6]]="","",IF(人件費個別明細表3[[#This Row],[列6]]*24*人件費個別明細表3[[#This Row],[列10]]&gt;10000,10000,人件費個別明細表3[[#This Row],[列6]]*24*人件費個別明細表3[[#This Row],[列10]]))</f>
        <v/>
      </c>
      <c r="J28" s="18"/>
    </row>
    <row r="29" spans="1:11" ht="24" customHeight="1" x14ac:dyDescent="0.15">
      <c r="A29" s="60"/>
      <c r="B29" s="34" t="str">
        <f>IF(人件費個別明細表3[[#This Row],[列1]]="", "", TEXT(人件費個別明細表3[[#This Row],[列1]],"aaaa"))</f>
        <v/>
      </c>
      <c r="C29" s="66"/>
      <c r="D29" s="7" t="s">
        <v>0</v>
      </c>
      <c r="E29" s="66"/>
      <c r="F29" s="63"/>
      <c r="G29"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29" s="67"/>
      <c r="I29" s="44" t="str">
        <f>IF(人件費個別明細表3[[#This Row],[列6]]="","",IF(人件費個別明細表3[[#This Row],[列6]]*24*人件費個別明細表3[[#This Row],[列10]]&gt;10000,10000,人件費個別明細表3[[#This Row],[列6]]*24*人件費個別明細表3[[#This Row],[列10]]))</f>
        <v/>
      </c>
      <c r="J29" s="18"/>
    </row>
    <row r="30" spans="1:11" ht="24" customHeight="1" x14ac:dyDescent="0.15">
      <c r="A30" s="60"/>
      <c r="B30" s="34" t="str">
        <f>IF(人件費個別明細表3[[#This Row],[列1]]="", "", TEXT(人件費個別明細表3[[#This Row],[列1]],"aaaa"))</f>
        <v/>
      </c>
      <c r="C30" s="66"/>
      <c r="D30" s="7" t="s">
        <v>0</v>
      </c>
      <c r="E30" s="66"/>
      <c r="F30" s="63"/>
      <c r="G30" s="9" t="str">
        <f>IF(人件費個別明細表3[[#This Row],[列2]]="","",MIN(IF((人件費個別明細表3[[#This Row],[列4]]-人件費個別明細表3[[#This Row],[列2]]-人件費個別明細表3[[#This Row],[列5]])&gt;0,FLOOR((人件費個別明細表3[[#This Row],[列4]]-人件費個別明細表3[[#This Row],[列2]]-人件費個別明細表3[[#This Row],[列5]]),"0:30"),""),"8:00"))</f>
        <v/>
      </c>
      <c r="H30" s="67"/>
      <c r="I30" s="44" t="str">
        <f>IF(人件費個別明細表3[[#This Row],[列6]]="","",IF(人件費個別明細表3[[#This Row],[列6]]*24*人件費個別明細表3[[#This Row],[列10]]&gt;10000,10000,人件費個別明細表3[[#This Row],[列6]]*24*人件費個別明細表3[[#This Row],[列10]]))</f>
        <v/>
      </c>
      <c r="J30" s="18"/>
    </row>
    <row r="31" spans="1:11" ht="24" customHeight="1" x14ac:dyDescent="0.15">
      <c r="A31" s="11" t="s">
        <v>2</v>
      </c>
      <c r="B31" s="12"/>
      <c r="C31" s="12">
        <f>SUBTOTAL(102,人件費個別明細表3[列2])</f>
        <v>0</v>
      </c>
      <c r="D31" s="13" t="s">
        <v>34</v>
      </c>
      <c r="E31" s="14"/>
      <c r="F31" s="15"/>
      <c r="G31" s="33">
        <f>SUBTOTAL(109,人件費個別明細表3[列6])</f>
        <v>0</v>
      </c>
      <c r="H31" s="33"/>
      <c r="I31" s="45">
        <f>INT(SUBTOTAL(109,人件費個別明細表3[列9]))</f>
        <v>0</v>
      </c>
      <c r="J31" s="10"/>
      <c r="K31" s="20"/>
    </row>
  </sheetData>
  <sheetProtection formatCells="0" selectLockedCells="1"/>
  <mergeCells count="7">
    <mergeCell ref="A6:J6"/>
    <mergeCell ref="C7:E7"/>
    <mergeCell ref="A1:J1"/>
    <mergeCell ref="A2:J2"/>
    <mergeCell ref="B3:J3"/>
    <mergeCell ref="B4:J4"/>
    <mergeCell ref="B5:J5"/>
  </mergeCells>
  <phoneticPr fontId="2"/>
  <conditionalFormatting sqref="G31">
    <cfRule type="cellIs" dxfId="36" priority="1" operator="greaterThan">
      <formula>6.25</formula>
    </cfRule>
  </conditionalFormatting>
  <dataValidations count="2">
    <dataValidation imeMode="halfAlpha" allowBlank="1" showInputMessage="1" showErrorMessage="1" sqref="A8:C30 E8:G30 I8:I30" xr:uid="{00000000-0002-0000-0300-000000000000}"/>
    <dataValidation imeMode="hiragana" allowBlank="1" showInputMessage="1" showErrorMessage="1" sqref="J8:J30" xr:uid="{00000000-0002-0000-0300-000001000000}"/>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ignoredErrors>
    <ignoredError sqref="I8:I30" calculatedColumn="1"/>
  </ignoredErrors>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360C39E2-0F04-44BD-B15A-C084AFB272DB}">
          <x14:formula1>
            <xm:f>(集計!$B$11:$B$13)</xm:f>
          </x14:formula1>
          <xm:sqref>H8 H10:H30</xm:sqref>
        </x14:dataValidation>
        <x14:dataValidation type="list" allowBlank="1" showInputMessage="1" showErrorMessage="1" xr:uid="{C6BAFE19-C1A6-4C05-9EF8-0F86186A1B2A}">
          <x14:formula1>
            <xm:f>(集計!$B$11:$B$12)</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R8年7月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16" t="s">
        <v>4</v>
      </c>
      <c r="B7" s="38" t="s">
        <v>16</v>
      </c>
      <c r="C7" s="70" t="s">
        <v>9</v>
      </c>
      <c r="D7" s="70"/>
      <c r="E7" s="70"/>
      <c r="F7" s="17" t="s">
        <v>7</v>
      </c>
      <c r="G7" s="16" t="s">
        <v>8</v>
      </c>
      <c r="H7" s="47" t="s">
        <v>30</v>
      </c>
      <c r="I7" s="42" t="s">
        <v>25</v>
      </c>
      <c r="J7" s="32" t="s">
        <v>1</v>
      </c>
    </row>
    <row r="8" spans="1:10" ht="24" customHeight="1" x14ac:dyDescent="0.15">
      <c r="A8" s="59"/>
      <c r="B8" s="34" t="str">
        <f>IF(人件費個別明細表4[[#This Row],[列1]]="", "", TEXT(人件費個別明細表4[[#This Row],[列1]],"aaaa"))</f>
        <v/>
      </c>
      <c r="C8" s="61"/>
      <c r="D8" s="40" t="s">
        <v>0</v>
      </c>
      <c r="E8" s="61"/>
      <c r="F8" s="63"/>
      <c r="G8"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8" s="67"/>
      <c r="I8" s="44" t="str">
        <f>IF(人件費個別明細表4[[#This Row],[列6]]="","",IF(人件費個別明細表4[[#This Row],[列6]]*24*人件費個別明細表4[[#This Row],[列10]]&gt;10000,10000,人件費個別明細表4[[#This Row],[列6]]*24*人件費個別明細表4[[#This Row],[列10]]))</f>
        <v/>
      </c>
      <c r="J8" s="43"/>
    </row>
    <row r="9" spans="1:10" ht="24" customHeight="1" x14ac:dyDescent="0.15">
      <c r="A9" s="59"/>
      <c r="B9" s="34" t="str">
        <f>IF(人件費個別明細表4[[#This Row],[列1]]="", "", TEXT(人件費個別明細表4[[#This Row],[列1]],"aaaa"))</f>
        <v/>
      </c>
      <c r="C9" s="61"/>
      <c r="D9" s="40" t="s">
        <v>0</v>
      </c>
      <c r="E9" s="61"/>
      <c r="F9" s="63"/>
      <c r="G9"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9" s="67"/>
      <c r="I9" s="44" t="str">
        <f>IF(人件費個別明細表4[[#This Row],[列6]]="","",IF(人件費個別明細表4[[#This Row],[列6]]*24*人件費個別明細表4[[#This Row],[列10]]&gt;10000,10000,人件費個別明細表4[[#This Row],[列6]]*24*人件費個別明細表4[[#This Row],[列10]]))</f>
        <v/>
      </c>
      <c r="J9" s="43"/>
    </row>
    <row r="10" spans="1:10" ht="24" customHeight="1" x14ac:dyDescent="0.15">
      <c r="A10" s="59"/>
      <c r="B10" s="34" t="str">
        <f>IF(人件費個別明細表4[[#This Row],[列1]]="", "", TEXT(人件費個別明細表4[[#This Row],[列1]],"aaaa"))</f>
        <v/>
      </c>
      <c r="C10" s="61"/>
      <c r="D10" s="40" t="s">
        <v>0</v>
      </c>
      <c r="E10" s="61"/>
      <c r="F10" s="63"/>
      <c r="G10"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0" s="67"/>
      <c r="I10" s="44" t="str">
        <f>IF(人件費個別明細表4[[#This Row],[列6]]="","",IF(人件費個別明細表4[[#This Row],[列6]]*24*人件費個別明細表4[[#This Row],[列10]]&gt;10000,10000,人件費個別明細表4[[#This Row],[列6]]*24*人件費個別明細表4[[#This Row],[列10]]))</f>
        <v/>
      </c>
      <c r="J10" s="43"/>
    </row>
    <row r="11" spans="1:10" ht="24" customHeight="1" x14ac:dyDescent="0.15">
      <c r="A11" s="59"/>
      <c r="B11" s="34" t="str">
        <f>IF(人件費個別明細表4[[#This Row],[列1]]="", "", TEXT(人件費個別明細表4[[#This Row],[列1]],"aaaa"))</f>
        <v/>
      </c>
      <c r="C11" s="61"/>
      <c r="D11" s="40" t="s">
        <v>0</v>
      </c>
      <c r="E11" s="61"/>
      <c r="F11" s="63"/>
      <c r="G11"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1" s="67"/>
      <c r="I11" s="44" t="str">
        <f>IF(人件費個別明細表4[[#This Row],[列6]]="","",IF(人件費個別明細表4[[#This Row],[列6]]*24*人件費個別明細表4[[#This Row],[列10]]&gt;10000,10000,人件費個別明細表4[[#This Row],[列6]]*24*人件費個別明細表4[[#This Row],[列10]]))</f>
        <v/>
      </c>
      <c r="J11" s="43"/>
    </row>
    <row r="12" spans="1:10" ht="24" customHeight="1" x14ac:dyDescent="0.15">
      <c r="A12" s="59"/>
      <c r="B12" s="34" t="str">
        <f>IF(人件費個別明細表4[[#This Row],[列1]]="", "", TEXT(人件費個別明細表4[[#This Row],[列1]],"aaaa"))</f>
        <v/>
      </c>
      <c r="C12" s="61"/>
      <c r="D12" s="40" t="s">
        <v>0</v>
      </c>
      <c r="E12" s="61"/>
      <c r="F12" s="63"/>
      <c r="G12"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2" s="67"/>
      <c r="I12" s="44" t="str">
        <f>IF(人件費個別明細表4[[#This Row],[列6]]="","",IF(人件費個別明細表4[[#This Row],[列6]]*24*人件費個別明細表4[[#This Row],[列10]]&gt;10000,10000,人件費個別明細表4[[#This Row],[列6]]*24*人件費個別明細表4[[#This Row],[列10]]))</f>
        <v/>
      </c>
      <c r="J12" s="41"/>
    </row>
    <row r="13" spans="1:10" ht="24" customHeight="1" x14ac:dyDescent="0.15">
      <c r="A13" s="59"/>
      <c r="B13" s="34" t="str">
        <f>IF(人件費個別明細表4[[#This Row],[列1]]="", "", TEXT(人件費個別明細表4[[#This Row],[列1]],"aaaa"))</f>
        <v/>
      </c>
      <c r="C13" s="61"/>
      <c r="D13" s="40" t="s">
        <v>0</v>
      </c>
      <c r="E13" s="61"/>
      <c r="F13" s="63"/>
      <c r="G13"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3" s="67"/>
      <c r="I13" s="44" t="str">
        <f>IF(人件費個別明細表4[[#This Row],[列6]]="","",IF(人件費個別明細表4[[#This Row],[列6]]*24*人件費個別明細表4[[#This Row],[列10]]&gt;10000,10000,人件費個別明細表4[[#This Row],[列6]]*24*人件費個別明細表4[[#This Row],[列10]]))</f>
        <v/>
      </c>
      <c r="J13" s="41"/>
    </row>
    <row r="14" spans="1:10" ht="24" customHeight="1" x14ac:dyDescent="0.15">
      <c r="A14" s="59"/>
      <c r="B14" s="34" t="str">
        <f>IF(人件費個別明細表4[[#This Row],[列1]]="", "", TEXT(人件費個別明細表4[[#This Row],[列1]],"aaaa"))</f>
        <v/>
      </c>
      <c r="C14" s="61"/>
      <c r="D14" s="40" t="s">
        <v>0</v>
      </c>
      <c r="E14" s="61"/>
      <c r="F14" s="63"/>
      <c r="G14"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4" s="67"/>
      <c r="I14" s="44" t="str">
        <f>IF(人件費個別明細表4[[#This Row],[列6]]="","",IF(人件費個別明細表4[[#This Row],[列6]]*24*人件費個別明細表4[[#This Row],[列10]]&gt;10000,10000,人件費個別明細表4[[#This Row],[列6]]*24*人件費個別明細表4[[#This Row],[列10]]))</f>
        <v/>
      </c>
      <c r="J14" s="41"/>
    </row>
    <row r="15" spans="1:10" ht="24" customHeight="1" x14ac:dyDescent="0.15">
      <c r="A15" s="59"/>
      <c r="B15" s="34" t="str">
        <f>IF(人件費個別明細表4[[#This Row],[列1]]="", "", TEXT(人件費個別明細表4[[#This Row],[列1]],"aaaa"))</f>
        <v/>
      </c>
      <c r="C15" s="61"/>
      <c r="D15" s="40" t="s">
        <v>0</v>
      </c>
      <c r="E15" s="61"/>
      <c r="F15" s="63"/>
      <c r="G15"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5" s="67"/>
      <c r="I15" s="44" t="str">
        <f>IF(人件費個別明細表4[[#This Row],[列6]]="","",IF(人件費個別明細表4[[#This Row],[列6]]*24*人件費個別明細表4[[#This Row],[列10]]&gt;10000,10000,人件費個別明細表4[[#This Row],[列6]]*24*人件費個別明細表4[[#This Row],[列10]]))</f>
        <v/>
      </c>
      <c r="J15" s="41"/>
    </row>
    <row r="16" spans="1:10" ht="24" customHeight="1" x14ac:dyDescent="0.15">
      <c r="A16" s="60"/>
      <c r="B16" s="34" t="str">
        <f>IF(人件費個別明細表4[[#This Row],[列1]]="", "", TEXT(人件費個別明細表4[[#This Row],[列1]],"aaaa"))</f>
        <v/>
      </c>
      <c r="C16" s="66"/>
      <c r="D16" s="7" t="s">
        <v>0</v>
      </c>
      <c r="E16" s="66"/>
      <c r="F16" s="63"/>
      <c r="G16"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6" s="67"/>
      <c r="I16" s="44" t="str">
        <f>IF(人件費個別明細表4[[#This Row],[列6]]="","",IF(人件費個別明細表4[[#This Row],[列6]]*24*人件費個別明細表4[[#This Row],[列10]]&gt;10000,10000,人件費個別明細表4[[#This Row],[列6]]*24*人件費個別明細表4[[#This Row],[列10]]))</f>
        <v/>
      </c>
      <c r="J16" s="18"/>
    </row>
    <row r="17" spans="1:11" ht="24" customHeight="1" x14ac:dyDescent="0.15">
      <c r="A17" s="60"/>
      <c r="B17" s="34" t="str">
        <f>IF(人件費個別明細表4[[#This Row],[列1]]="", "", TEXT(人件費個別明細表4[[#This Row],[列1]],"aaaa"))</f>
        <v/>
      </c>
      <c r="C17" s="66"/>
      <c r="D17" s="7" t="s">
        <v>0</v>
      </c>
      <c r="E17" s="66"/>
      <c r="F17" s="63"/>
      <c r="G17"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7" s="67"/>
      <c r="I17" s="44" t="str">
        <f>IF(人件費個別明細表4[[#This Row],[列6]]="","",IF(人件費個別明細表4[[#This Row],[列6]]*24*人件費個別明細表4[[#This Row],[列10]]&gt;10000,10000,人件費個別明細表4[[#This Row],[列6]]*24*人件費個別明細表4[[#This Row],[列10]]))</f>
        <v/>
      </c>
      <c r="J17" s="18"/>
    </row>
    <row r="18" spans="1:11" ht="24" customHeight="1" x14ac:dyDescent="0.15">
      <c r="A18" s="60"/>
      <c r="B18" s="34" t="str">
        <f>IF(人件費個別明細表4[[#This Row],[列1]]="", "", TEXT(人件費個別明細表4[[#This Row],[列1]],"aaaa"))</f>
        <v/>
      </c>
      <c r="C18" s="66"/>
      <c r="D18" s="7" t="s">
        <v>0</v>
      </c>
      <c r="E18" s="66"/>
      <c r="F18" s="63"/>
      <c r="G18"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8" s="67"/>
      <c r="I18" s="44" t="str">
        <f>IF(人件費個別明細表4[[#This Row],[列6]]="","",IF(人件費個別明細表4[[#This Row],[列6]]*24*人件費個別明細表4[[#This Row],[列10]]&gt;10000,10000,人件費個別明細表4[[#This Row],[列6]]*24*人件費個別明細表4[[#This Row],[列10]]))</f>
        <v/>
      </c>
      <c r="J18" s="18"/>
    </row>
    <row r="19" spans="1:11" ht="24" customHeight="1" x14ac:dyDescent="0.15">
      <c r="A19" s="60"/>
      <c r="B19" s="34" t="str">
        <f>IF(人件費個別明細表4[[#This Row],[列1]]="", "", TEXT(人件費個別明細表4[[#This Row],[列1]],"aaaa"))</f>
        <v/>
      </c>
      <c r="C19" s="66"/>
      <c r="D19" s="7" t="s">
        <v>0</v>
      </c>
      <c r="E19" s="66"/>
      <c r="F19" s="63"/>
      <c r="G19"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19" s="67"/>
      <c r="I19" s="44" t="str">
        <f>IF(人件費個別明細表4[[#This Row],[列6]]="","",IF(人件費個別明細表4[[#This Row],[列6]]*24*人件費個別明細表4[[#This Row],[列10]]&gt;10000,10000,人件費個別明細表4[[#This Row],[列6]]*24*人件費個別明細表4[[#This Row],[列10]]))</f>
        <v/>
      </c>
      <c r="J19" s="18"/>
    </row>
    <row r="20" spans="1:11" ht="24" customHeight="1" x14ac:dyDescent="0.15">
      <c r="A20" s="60"/>
      <c r="B20" s="34" t="str">
        <f>IF(人件費個別明細表4[[#This Row],[列1]]="", "", TEXT(人件費個別明細表4[[#This Row],[列1]],"aaaa"))</f>
        <v/>
      </c>
      <c r="C20" s="66"/>
      <c r="D20" s="7" t="s">
        <v>0</v>
      </c>
      <c r="E20" s="66"/>
      <c r="F20" s="63"/>
      <c r="G20"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0" s="67"/>
      <c r="I20" s="44" t="str">
        <f>IF(人件費個別明細表4[[#This Row],[列6]]="","",IF(人件費個別明細表4[[#This Row],[列6]]*24*人件費個別明細表4[[#This Row],[列10]]&gt;10000,10000,人件費個別明細表4[[#This Row],[列6]]*24*人件費個別明細表4[[#This Row],[列10]]))</f>
        <v/>
      </c>
      <c r="J20" s="18"/>
    </row>
    <row r="21" spans="1:11" ht="24" customHeight="1" x14ac:dyDescent="0.15">
      <c r="A21" s="60"/>
      <c r="B21" s="34" t="str">
        <f>IF(人件費個別明細表4[[#This Row],[列1]]="", "", TEXT(人件費個別明細表4[[#This Row],[列1]],"aaaa"))</f>
        <v/>
      </c>
      <c r="C21" s="66"/>
      <c r="D21" s="7" t="s">
        <v>0</v>
      </c>
      <c r="E21" s="66"/>
      <c r="F21" s="63"/>
      <c r="G21"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1" s="67"/>
      <c r="I21" s="44" t="str">
        <f>IF(人件費個別明細表4[[#This Row],[列6]]="","",IF(人件費個別明細表4[[#This Row],[列6]]*24*人件費個別明細表4[[#This Row],[列10]]&gt;10000,10000,人件費個別明細表4[[#This Row],[列6]]*24*人件費個別明細表4[[#This Row],[列10]]))</f>
        <v/>
      </c>
      <c r="J21" s="18"/>
    </row>
    <row r="22" spans="1:11" ht="24" customHeight="1" x14ac:dyDescent="0.15">
      <c r="A22" s="60"/>
      <c r="B22" s="34" t="str">
        <f>IF(人件費個別明細表4[[#This Row],[列1]]="", "", TEXT(人件費個別明細表4[[#This Row],[列1]],"aaaa"))</f>
        <v/>
      </c>
      <c r="C22" s="66"/>
      <c r="D22" s="7" t="s">
        <v>0</v>
      </c>
      <c r="E22" s="66"/>
      <c r="F22" s="63"/>
      <c r="G22"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2" s="67"/>
      <c r="I22" s="44" t="str">
        <f>IF(人件費個別明細表4[[#This Row],[列6]]="","",IF(人件費個別明細表4[[#This Row],[列6]]*24*人件費個別明細表4[[#This Row],[列10]]&gt;10000,10000,人件費個別明細表4[[#This Row],[列6]]*24*人件費個別明細表4[[#This Row],[列10]]))</f>
        <v/>
      </c>
      <c r="J22" s="18"/>
    </row>
    <row r="23" spans="1:11" ht="24" customHeight="1" x14ac:dyDescent="0.15">
      <c r="A23" s="60"/>
      <c r="B23" s="34" t="str">
        <f>IF(人件費個別明細表4[[#This Row],[列1]]="", "", TEXT(人件費個別明細表4[[#This Row],[列1]],"aaaa"))</f>
        <v/>
      </c>
      <c r="C23" s="66"/>
      <c r="D23" s="7" t="s">
        <v>0</v>
      </c>
      <c r="E23" s="66"/>
      <c r="F23" s="63"/>
      <c r="G23"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3" s="67"/>
      <c r="I23" s="44" t="str">
        <f>IF(人件費個別明細表4[[#This Row],[列6]]="","",IF(人件費個別明細表4[[#This Row],[列6]]*24*人件費個別明細表4[[#This Row],[列10]]&gt;10000,10000,人件費個別明細表4[[#This Row],[列6]]*24*人件費個別明細表4[[#This Row],[列10]]))</f>
        <v/>
      </c>
      <c r="J23" s="18"/>
    </row>
    <row r="24" spans="1:11" ht="24" customHeight="1" x14ac:dyDescent="0.15">
      <c r="A24" s="60"/>
      <c r="B24" s="34" t="str">
        <f>IF(人件費個別明細表4[[#This Row],[列1]]="", "", TEXT(人件費個別明細表4[[#This Row],[列1]],"aaaa"))</f>
        <v/>
      </c>
      <c r="C24" s="66"/>
      <c r="D24" s="7" t="s">
        <v>0</v>
      </c>
      <c r="E24" s="66"/>
      <c r="F24" s="63"/>
      <c r="G24"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4" s="67"/>
      <c r="I24" s="44" t="str">
        <f>IF(人件費個別明細表4[[#This Row],[列6]]="","",IF(人件費個別明細表4[[#This Row],[列6]]*24*人件費個別明細表4[[#This Row],[列10]]&gt;10000,10000,人件費個別明細表4[[#This Row],[列6]]*24*人件費個別明細表4[[#This Row],[列10]]))</f>
        <v/>
      </c>
      <c r="J24" s="18"/>
    </row>
    <row r="25" spans="1:11" ht="24" customHeight="1" x14ac:dyDescent="0.15">
      <c r="A25" s="60"/>
      <c r="B25" s="34" t="str">
        <f>IF(人件費個別明細表4[[#This Row],[列1]]="", "", TEXT(人件費個別明細表4[[#This Row],[列1]],"aaaa"))</f>
        <v/>
      </c>
      <c r="C25" s="66"/>
      <c r="D25" s="7" t="s">
        <v>0</v>
      </c>
      <c r="E25" s="66"/>
      <c r="F25" s="63"/>
      <c r="G25"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5" s="67"/>
      <c r="I25" s="44" t="str">
        <f>IF(人件費個別明細表4[[#This Row],[列6]]="","",IF(人件費個別明細表4[[#This Row],[列6]]*24*人件費個別明細表4[[#This Row],[列10]]&gt;10000,10000,人件費個別明細表4[[#This Row],[列6]]*24*人件費個別明細表4[[#This Row],[列10]]))</f>
        <v/>
      </c>
      <c r="J25" s="18"/>
    </row>
    <row r="26" spans="1:11" ht="24" customHeight="1" x14ac:dyDescent="0.15">
      <c r="A26" s="60"/>
      <c r="B26" s="34" t="str">
        <f>IF(人件費個別明細表4[[#This Row],[列1]]="", "", TEXT(人件費個別明細表4[[#This Row],[列1]],"aaaa"))</f>
        <v/>
      </c>
      <c r="C26" s="66"/>
      <c r="D26" s="7" t="s">
        <v>0</v>
      </c>
      <c r="E26" s="66"/>
      <c r="F26" s="63"/>
      <c r="G26"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6" s="67"/>
      <c r="I26" s="44" t="str">
        <f>IF(人件費個別明細表4[[#This Row],[列6]]="","",IF(人件費個別明細表4[[#This Row],[列6]]*24*人件費個別明細表4[[#This Row],[列10]]&gt;10000,10000,人件費個別明細表4[[#This Row],[列6]]*24*人件費個別明細表4[[#This Row],[列10]]))</f>
        <v/>
      </c>
      <c r="J26" s="18"/>
    </row>
    <row r="27" spans="1:11" ht="24" customHeight="1" x14ac:dyDescent="0.15">
      <c r="A27" s="60"/>
      <c r="B27" s="34" t="str">
        <f>IF(人件費個別明細表4[[#This Row],[列1]]="", "", TEXT(人件費個別明細表4[[#This Row],[列1]],"aaaa"))</f>
        <v/>
      </c>
      <c r="C27" s="66"/>
      <c r="D27" s="7" t="s">
        <v>0</v>
      </c>
      <c r="E27" s="66"/>
      <c r="F27" s="63"/>
      <c r="G27"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7" s="67"/>
      <c r="I27" s="44" t="str">
        <f>IF(人件費個別明細表4[[#This Row],[列6]]="","",IF(人件費個別明細表4[[#This Row],[列6]]*24*人件費個別明細表4[[#This Row],[列10]]&gt;10000,10000,人件費個別明細表4[[#This Row],[列6]]*24*人件費個別明細表4[[#This Row],[列10]]))</f>
        <v/>
      </c>
      <c r="J27" s="18"/>
    </row>
    <row r="28" spans="1:11" ht="24" customHeight="1" x14ac:dyDescent="0.15">
      <c r="A28" s="60"/>
      <c r="B28" s="34" t="str">
        <f>IF(人件費個別明細表4[[#This Row],[列1]]="", "", TEXT(人件費個別明細表4[[#This Row],[列1]],"aaaa"))</f>
        <v/>
      </c>
      <c r="C28" s="66"/>
      <c r="D28" s="7" t="s">
        <v>0</v>
      </c>
      <c r="E28" s="66"/>
      <c r="F28" s="63"/>
      <c r="G28"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8" s="67"/>
      <c r="I28" s="44" t="str">
        <f>IF(人件費個別明細表4[[#This Row],[列6]]="","",IF(人件費個別明細表4[[#This Row],[列6]]*24*人件費個別明細表4[[#This Row],[列10]]&gt;10000,10000,人件費個別明細表4[[#This Row],[列6]]*24*人件費個別明細表4[[#This Row],[列10]]))</f>
        <v/>
      </c>
      <c r="J28" s="18"/>
    </row>
    <row r="29" spans="1:11" ht="24" customHeight="1" x14ac:dyDescent="0.15">
      <c r="A29" s="60"/>
      <c r="B29" s="34" t="str">
        <f>IF(人件費個別明細表4[[#This Row],[列1]]="", "", TEXT(人件費個別明細表4[[#This Row],[列1]],"aaaa"))</f>
        <v/>
      </c>
      <c r="C29" s="66"/>
      <c r="D29" s="7" t="s">
        <v>0</v>
      </c>
      <c r="E29" s="66"/>
      <c r="F29" s="63"/>
      <c r="G29"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29" s="67"/>
      <c r="I29" s="44" t="str">
        <f>IF(人件費個別明細表4[[#This Row],[列6]]="","",IF(人件費個別明細表4[[#This Row],[列6]]*24*人件費個別明細表4[[#This Row],[列10]]&gt;10000,10000,人件費個別明細表4[[#This Row],[列6]]*24*人件費個別明細表4[[#This Row],[列10]]))</f>
        <v/>
      </c>
      <c r="J29" s="18"/>
    </row>
    <row r="30" spans="1:11" ht="24" customHeight="1" x14ac:dyDescent="0.15">
      <c r="A30" s="60"/>
      <c r="B30" s="34" t="str">
        <f>IF(人件費個別明細表4[[#This Row],[列1]]="", "", TEXT(人件費個別明細表4[[#This Row],[列1]],"aaaa"))</f>
        <v/>
      </c>
      <c r="C30" s="66"/>
      <c r="D30" s="7" t="s">
        <v>0</v>
      </c>
      <c r="E30" s="66"/>
      <c r="F30" s="63"/>
      <c r="G30" s="9" t="str">
        <f>IF(人件費個別明細表4[[#This Row],[列2]]="","",MIN(IF((人件費個別明細表4[[#This Row],[列4]]-人件費個別明細表4[[#This Row],[列2]]-人件費個別明細表4[[#This Row],[列5]])&gt;0,FLOOR((人件費個別明細表4[[#This Row],[列4]]-人件費個別明細表4[[#This Row],[列2]]-人件費個別明細表4[[#This Row],[列5]]),"0:30"),""),"8:00"))</f>
        <v/>
      </c>
      <c r="H30" s="67"/>
      <c r="I30" s="44" t="str">
        <f>IF(人件費個別明細表4[[#This Row],[列6]]="","",IF(人件費個別明細表4[[#This Row],[列6]]*24*人件費個別明細表4[[#This Row],[列10]]&gt;10000,10000,人件費個別明細表4[[#This Row],[列6]]*24*人件費個別明細表4[[#This Row],[列10]]))</f>
        <v/>
      </c>
      <c r="J30" s="18"/>
    </row>
    <row r="31" spans="1:11" ht="24" customHeight="1" x14ac:dyDescent="0.15">
      <c r="A31" s="11" t="s">
        <v>2</v>
      </c>
      <c r="B31" s="12"/>
      <c r="C31" s="12">
        <f>SUBTOTAL(102,人件費個別明細表4[列2])</f>
        <v>0</v>
      </c>
      <c r="D31" s="13" t="s">
        <v>34</v>
      </c>
      <c r="E31" s="14"/>
      <c r="F31" s="15"/>
      <c r="G31" s="33">
        <f>SUBTOTAL(109,人件費個別明細表4[列6])</f>
        <v>0</v>
      </c>
      <c r="H31" s="33"/>
      <c r="I31" s="45">
        <f>SUBTOTAL(109,人件費個別明細表4[列9])</f>
        <v>0</v>
      </c>
      <c r="J31" s="10"/>
      <c r="K31" s="20"/>
    </row>
  </sheetData>
  <sheetProtection formatCells="0" selectLockedCells="1"/>
  <mergeCells count="7">
    <mergeCell ref="A6:J6"/>
    <mergeCell ref="C7:E7"/>
    <mergeCell ref="A1:J1"/>
    <mergeCell ref="A2:J2"/>
    <mergeCell ref="B3:J3"/>
    <mergeCell ref="B4:J4"/>
    <mergeCell ref="B5:J5"/>
  </mergeCells>
  <phoneticPr fontId="2"/>
  <conditionalFormatting sqref="G31">
    <cfRule type="cellIs" dxfId="35" priority="1" operator="greaterThan">
      <formula>6.25</formula>
    </cfRule>
  </conditionalFormatting>
  <dataValidations count="2">
    <dataValidation imeMode="hiragana" allowBlank="1" showInputMessage="1" showErrorMessage="1" sqref="J12:J30" xr:uid="{00000000-0002-0000-0400-000000000000}"/>
    <dataValidation imeMode="halfAlpha" allowBlank="1" showInputMessage="1" showErrorMessage="1" sqref="I8:I30 A12:C30 E8:G30 B8:C11" xr:uid="{00000000-0002-0000-0400-000001000000}"/>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ignoredErrors>
    <ignoredError sqref="I8:I30" calculatedColumn="1"/>
  </ignoredErrors>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F9FD4255-8CBE-487E-BA13-AF2F7B0F08C8}">
          <x14:formula1>
            <xm:f>(集計!$B$11:$B$12)</xm:f>
          </x14:formula1>
          <xm:sqref>M6 H9</xm:sqref>
        </x14:dataValidation>
        <x14:dataValidation type="list" allowBlank="1" showInputMessage="1" showErrorMessage="1" xr:uid="{949AB1EA-02CC-479F-B46A-8C7786AED579}">
          <x14:formula1>
            <xm:f>(集計!$B$11:$B$13)</xm:f>
          </x14:formula1>
          <xm:sqref>H8 H10:H30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C9F4-48A7-43AC-BA25-E7DBE6D3AFE2}">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R8年8月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4" t="s">
        <v>4</v>
      </c>
      <c r="B7" s="54" t="s">
        <v>16</v>
      </c>
      <c r="C7" s="70" t="s">
        <v>9</v>
      </c>
      <c r="D7" s="70"/>
      <c r="E7" s="70"/>
      <c r="F7" s="17" t="s">
        <v>7</v>
      </c>
      <c r="G7" s="54" t="s">
        <v>8</v>
      </c>
      <c r="H7" s="54" t="s">
        <v>30</v>
      </c>
      <c r="I7" s="54" t="s">
        <v>25</v>
      </c>
      <c r="J7" s="32" t="s">
        <v>1</v>
      </c>
    </row>
    <row r="8" spans="1:10" ht="24" customHeight="1" x14ac:dyDescent="0.15">
      <c r="A8" s="59"/>
      <c r="B8" s="34" t="str">
        <f>IF(人件費個別明細表43[[#This Row],[列1]]="", "", TEXT(人件費個別明細表43[[#This Row],[列1]],"aaaa"))</f>
        <v/>
      </c>
      <c r="C8" s="61"/>
      <c r="D8" s="40" t="s">
        <v>0</v>
      </c>
      <c r="E8" s="61"/>
      <c r="F8" s="63"/>
      <c r="G8"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8" s="67"/>
      <c r="I8" s="44" t="str">
        <f>IF(人件費個別明細表43[[#This Row],[列6]]="","",IF(人件費個別明細表43[[#This Row],[列6]]*24*人件費個別明細表43[[#This Row],[列10]]&gt;10000,10000,人件費個別明細表43[[#This Row],[列6]]*24*人件費個別明細表43[[#This Row],[列10]]))</f>
        <v/>
      </c>
      <c r="J8" s="43"/>
    </row>
    <row r="9" spans="1:10" ht="24" customHeight="1" x14ac:dyDescent="0.15">
      <c r="A9" s="59"/>
      <c r="B9" s="34" t="str">
        <f>IF(人件費個別明細表43[[#This Row],[列1]]="", "", TEXT(人件費個別明細表43[[#This Row],[列1]],"aaaa"))</f>
        <v/>
      </c>
      <c r="C9" s="61"/>
      <c r="D9" s="40" t="s">
        <v>0</v>
      </c>
      <c r="E9" s="61"/>
      <c r="F9" s="63"/>
      <c r="G9"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9" s="67"/>
      <c r="I9" s="44" t="str">
        <f>IF(人件費個別明細表43[[#This Row],[列6]]="","",IF(人件費個別明細表43[[#This Row],[列6]]*24*人件費個別明細表43[[#This Row],[列10]]&gt;10000,10000,人件費個別明細表43[[#This Row],[列6]]*24*人件費個別明細表43[[#This Row],[列10]]))</f>
        <v/>
      </c>
      <c r="J9" s="43"/>
    </row>
    <row r="10" spans="1:10" ht="24" customHeight="1" x14ac:dyDescent="0.15">
      <c r="A10" s="59"/>
      <c r="B10" s="34" t="str">
        <f>IF(人件費個別明細表43[[#This Row],[列1]]="", "", TEXT(人件費個別明細表43[[#This Row],[列1]],"aaaa"))</f>
        <v/>
      </c>
      <c r="C10" s="61"/>
      <c r="D10" s="40" t="s">
        <v>0</v>
      </c>
      <c r="E10" s="61"/>
      <c r="F10" s="63"/>
      <c r="G10"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0" s="67"/>
      <c r="I10" s="44" t="str">
        <f>IF(人件費個別明細表43[[#This Row],[列6]]="","",IF(人件費個別明細表43[[#This Row],[列6]]*24*人件費個別明細表43[[#This Row],[列10]]&gt;10000,10000,人件費個別明細表43[[#This Row],[列6]]*24*人件費個別明細表43[[#This Row],[列10]]))</f>
        <v/>
      </c>
      <c r="J10" s="43"/>
    </row>
    <row r="11" spans="1:10" ht="24" customHeight="1" x14ac:dyDescent="0.15">
      <c r="A11" s="59"/>
      <c r="B11" s="34" t="str">
        <f>IF(人件費個別明細表43[[#This Row],[列1]]="", "", TEXT(人件費個別明細表43[[#This Row],[列1]],"aaaa"))</f>
        <v/>
      </c>
      <c r="C11" s="61"/>
      <c r="D11" s="40" t="s">
        <v>0</v>
      </c>
      <c r="E11" s="61"/>
      <c r="F11" s="63"/>
      <c r="G11"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1" s="67"/>
      <c r="I11" s="44" t="str">
        <f>IF(人件費個別明細表43[[#This Row],[列6]]="","",IF(人件費個別明細表43[[#This Row],[列6]]*24*人件費個別明細表43[[#This Row],[列10]]&gt;10000,10000,人件費個別明細表43[[#This Row],[列6]]*24*人件費個別明細表43[[#This Row],[列10]]))</f>
        <v/>
      </c>
      <c r="J11" s="43"/>
    </row>
    <row r="12" spans="1:10" ht="24" customHeight="1" x14ac:dyDescent="0.15">
      <c r="A12" s="59"/>
      <c r="B12" s="34" t="str">
        <f>IF(人件費個別明細表43[[#This Row],[列1]]="", "", TEXT(人件費個別明細表43[[#This Row],[列1]],"aaaa"))</f>
        <v/>
      </c>
      <c r="C12" s="61"/>
      <c r="D12" s="40" t="s">
        <v>0</v>
      </c>
      <c r="E12" s="61"/>
      <c r="F12" s="63"/>
      <c r="G12"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2" s="67"/>
      <c r="I12" s="44" t="str">
        <f>IF(人件費個別明細表43[[#This Row],[列6]]="","",IF(人件費個別明細表43[[#This Row],[列6]]*24*人件費個別明細表43[[#This Row],[列10]]&gt;10000,10000,人件費個別明細表43[[#This Row],[列6]]*24*人件費個別明細表43[[#This Row],[列10]]))</f>
        <v/>
      </c>
      <c r="J12" s="41"/>
    </row>
    <row r="13" spans="1:10" ht="24" customHeight="1" x14ac:dyDescent="0.15">
      <c r="A13" s="59"/>
      <c r="B13" s="34" t="str">
        <f>IF(人件費個別明細表43[[#This Row],[列1]]="", "", TEXT(人件費個別明細表43[[#This Row],[列1]],"aaaa"))</f>
        <v/>
      </c>
      <c r="C13" s="61"/>
      <c r="D13" s="40" t="s">
        <v>0</v>
      </c>
      <c r="E13" s="61"/>
      <c r="F13" s="63"/>
      <c r="G13"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3" s="67"/>
      <c r="I13" s="44" t="str">
        <f>IF(人件費個別明細表43[[#This Row],[列6]]="","",IF(人件費個別明細表43[[#This Row],[列6]]*24*人件費個別明細表43[[#This Row],[列10]]&gt;10000,10000,人件費個別明細表43[[#This Row],[列6]]*24*人件費個別明細表43[[#This Row],[列10]]))</f>
        <v/>
      </c>
      <c r="J13" s="41"/>
    </row>
    <row r="14" spans="1:10" ht="24" customHeight="1" x14ac:dyDescent="0.15">
      <c r="A14" s="59"/>
      <c r="B14" s="34" t="str">
        <f>IF(人件費個別明細表43[[#This Row],[列1]]="", "", TEXT(人件費個別明細表43[[#This Row],[列1]],"aaaa"))</f>
        <v/>
      </c>
      <c r="C14" s="61"/>
      <c r="D14" s="40" t="s">
        <v>0</v>
      </c>
      <c r="E14" s="61"/>
      <c r="F14" s="63"/>
      <c r="G14"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4" s="67"/>
      <c r="I14" s="44" t="str">
        <f>IF(人件費個別明細表43[[#This Row],[列6]]="","",IF(人件費個別明細表43[[#This Row],[列6]]*24*人件費個別明細表43[[#This Row],[列10]]&gt;10000,10000,人件費個別明細表43[[#This Row],[列6]]*24*人件費個別明細表43[[#This Row],[列10]]))</f>
        <v/>
      </c>
      <c r="J14" s="41"/>
    </row>
    <row r="15" spans="1:10" ht="24" customHeight="1" x14ac:dyDescent="0.15">
      <c r="A15" s="59"/>
      <c r="B15" s="34" t="str">
        <f>IF(人件費個別明細表43[[#This Row],[列1]]="", "", TEXT(人件費個別明細表43[[#This Row],[列1]],"aaaa"))</f>
        <v/>
      </c>
      <c r="C15" s="61"/>
      <c r="D15" s="40" t="s">
        <v>0</v>
      </c>
      <c r="E15" s="61"/>
      <c r="F15" s="63"/>
      <c r="G15"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5" s="67"/>
      <c r="I15" s="44" t="str">
        <f>IF(人件費個別明細表43[[#This Row],[列6]]="","",IF(人件費個別明細表43[[#This Row],[列6]]*24*人件費個別明細表43[[#This Row],[列10]]&gt;10000,10000,人件費個別明細表43[[#This Row],[列6]]*24*人件費個別明細表43[[#This Row],[列10]]))</f>
        <v/>
      </c>
      <c r="J15" s="41"/>
    </row>
    <row r="16" spans="1:10" ht="24" customHeight="1" x14ac:dyDescent="0.15">
      <c r="A16" s="60"/>
      <c r="B16" s="34" t="str">
        <f>IF(人件費個別明細表43[[#This Row],[列1]]="", "", TEXT(人件費個別明細表43[[#This Row],[列1]],"aaaa"))</f>
        <v/>
      </c>
      <c r="C16" s="66"/>
      <c r="D16" s="7" t="s">
        <v>0</v>
      </c>
      <c r="E16" s="66"/>
      <c r="F16" s="63"/>
      <c r="G16"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6" s="67"/>
      <c r="I16" s="44" t="str">
        <f>IF(人件費個別明細表43[[#This Row],[列6]]="","",IF(人件費個別明細表43[[#This Row],[列6]]*24*人件費個別明細表43[[#This Row],[列10]]&gt;10000,10000,人件費個別明細表43[[#This Row],[列6]]*24*人件費個別明細表43[[#This Row],[列10]]))</f>
        <v/>
      </c>
      <c r="J16" s="18"/>
    </row>
    <row r="17" spans="1:11" ht="24" customHeight="1" x14ac:dyDescent="0.15">
      <c r="A17" s="60"/>
      <c r="B17" s="34" t="str">
        <f>IF(人件費個別明細表43[[#This Row],[列1]]="", "", TEXT(人件費個別明細表43[[#This Row],[列1]],"aaaa"))</f>
        <v/>
      </c>
      <c r="C17" s="66"/>
      <c r="D17" s="7" t="s">
        <v>0</v>
      </c>
      <c r="E17" s="66"/>
      <c r="F17" s="63"/>
      <c r="G17"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7" s="67"/>
      <c r="I17" s="44" t="str">
        <f>IF(人件費個別明細表43[[#This Row],[列6]]="","",IF(人件費個別明細表43[[#This Row],[列6]]*24*人件費個別明細表43[[#This Row],[列10]]&gt;10000,10000,人件費個別明細表43[[#This Row],[列6]]*24*人件費個別明細表43[[#This Row],[列10]]))</f>
        <v/>
      </c>
      <c r="J17" s="18"/>
    </row>
    <row r="18" spans="1:11" ht="24" customHeight="1" x14ac:dyDescent="0.15">
      <c r="A18" s="60"/>
      <c r="B18" s="34" t="str">
        <f>IF(人件費個別明細表43[[#This Row],[列1]]="", "", TEXT(人件費個別明細表43[[#This Row],[列1]],"aaaa"))</f>
        <v/>
      </c>
      <c r="C18" s="66"/>
      <c r="D18" s="7" t="s">
        <v>0</v>
      </c>
      <c r="E18" s="66"/>
      <c r="F18" s="63"/>
      <c r="G18"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8" s="67"/>
      <c r="I18" s="44" t="str">
        <f>IF(人件費個別明細表43[[#This Row],[列6]]="","",IF(人件費個別明細表43[[#This Row],[列6]]*24*人件費個別明細表43[[#This Row],[列10]]&gt;10000,10000,人件費個別明細表43[[#This Row],[列6]]*24*人件費個別明細表43[[#This Row],[列10]]))</f>
        <v/>
      </c>
      <c r="J18" s="18"/>
    </row>
    <row r="19" spans="1:11" ht="24" customHeight="1" x14ac:dyDescent="0.15">
      <c r="A19" s="60"/>
      <c r="B19" s="34" t="str">
        <f>IF(人件費個別明細表43[[#This Row],[列1]]="", "", TEXT(人件費個別明細表43[[#This Row],[列1]],"aaaa"))</f>
        <v/>
      </c>
      <c r="C19" s="66"/>
      <c r="D19" s="7" t="s">
        <v>0</v>
      </c>
      <c r="E19" s="66"/>
      <c r="F19" s="63"/>
      <c r="G19"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19" s="67"/>
      <c r="I19" s="44" t="str">
        <f>IF(人件費個別明細表43[[#This Row],[列6]]="","",IF(人件費個別明細表43[[#This Row],[列6]]*24*人件費個別明細表43[[#This Row],[列10]]&gt;10000,10000,人件費個別明細表43[[#This Row],[列6]]*24*人件費個別明細表43[[#This Row],[列10]]))</f>
        <v/>
      </c>
      <c r="J19" s="18"/>
    </row>
    <row r="20" spans="1:11" ht="24" customHeight="1" x14ac:dyDescent="0.15">
      <c r="A20" s="60"/>
      <c r="B20" s="34" t="str">
        <f>IF(人件費個別明細表43[[#This Row],[列1]]="", "", TEXT(人件費個別明細表43[[#This Row],[列1]],"aaaa"))</f>
        <v/>
      </c>
      <c r="C20" s="66"/>
      <c r="D20" s="7" t="s">
        <v>0</v>
      </c>
      <c r="E20" s="66"/>
      <c r="F20" s="63"/>
      <c r="G20"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0" s="67"/>
      <c r="I20" s="44" t="str">
        <f>IF(人件費個別明細表43[[#This Row],[列6]]="","",IF(人件費個別明細表43[[#This Row],[列6]]*24*人件費個別明細表43[[#This Row],[列10]]&gt;10000,10000,人件費個別明細表43[[#This Row],[列6]]*24*人件費個別明細表43[[#This Row],[列10]]))</f>
        <v/>
      </c>
      <c r="J20" s="18"/>
    </row>
    <row r="21" spans="1:11" ht="24" customHeight="1" x14ac:dyDescent="0.15">
      <c r="A21" s="60"/>
      <c r="B21" s="34" t="str">
        <f>IF(人件費個別明細表43[[#This Row],[列1]]="", "", TEXT(人件費個別明細表43[[#This Row],[列1]],"aaaa"))</f>
        <v/>
      </c>
      <c r="C21" s="66"/>
      <c r="D21" s="7" t="s">
        <v>0</v>
      </c>
      <c r="E21" s="66"/>
      <c r="F21" s="63"/>
      <c r="G21"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1" s="67"/>
      <c r="I21" s="44" t="str">
        <f>IF(人件費個別明細表43[[#This Row],[列6]]="","",IF(人件費個別明細表43[[#This Row],[列6]]*24*人件費個別明細表43[[#This Row],[列10]]&gt;10000,10000,人件費個別明細表43[[#This Row],[列6]]*24*人件費個別明細表43[[#This Row],[列10]]))</f>
        <v/>
      </c>
      <c r="J21" s="18"/>
    </row>
    <row r="22" spans="1:11" ht="24" customHeight="1" x14ac:dyDescent="0.15">
      <c r="A22" s="60"/>
      <c r="B22" s="34" t="str">
        <f>IF(人件費個別明細表43[[#This Row],[列1]]="", "", TEXT(人件費個別明細表43[[#This Row],[列1]],"aaaa"))</f>
        <v/>
      </c>
      <c r="C22" s="66"/>
      <c r="D22" s="7" t="s">
        <v>0</v>
      </c>
      <c r="E22" s="66"/>
      <c r="F22" s="63"/>
      <c r="G22"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2" s="67"/>
      <c r="I22" s="44" t="str">
        <f>IF(人件費個別明細表43[[#This Row],[列6]]="","",IF(人件費個別明細表43[[#This Row],[列6]]*24*人件費個別明細表43[[#This Row],[列10]]&gt;10000,10000,人件費個別明細表43[[#This Row],[列6]]*24*人件費個別明細表43[[#This Row],[列10]]))</f>
        <v/>
      </c>
      <c r="J22" s="18"/>
    </row>
    <row r="23" spans="1:11" ht="24" customHeight="1" x14ac:dyDescent="0.15">
      <c r="A23" s="60"/>
      <c r="B23" s="34" t="str">
        <f>IF(人件費個別明細表43[[#This Row],[列1]]="", "", TEXT(人件費個別明細表43[[#This Row],[列1]],"aaaa"))</f>
        <v/>
      </c>
      <c r="C23" s="66"/>
      <c r="D23" s="7" t="s">
        <v>0</v>
      </c>
      <c r="E23" s="66"/>
      <c r="F23" s="63"/>
      <c r="G23"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3" s="67"/>
      <c r="I23" s="44" t="str">
        <f>IF(人件費個別明細表43[[#This Row],[列6]]="","",IF(人件費個別明細表43[[#This Row],[列6]]*24*人件費個別明細表43[[#This Row],[列10]]&gt;10000,10000,人件費個別明細表43[[#This Row],[列6]]*24*人件費個別明細表43[[#This Row],[列10]]))</f>
        <v/>
      </c>
      <c r="J23" s="18"/>
    </row>
    <row r="24" spans="1:11" ht="24" customHeight="1" x14ac:dyDescent="0.15">
      <c r="A24" s="60"/>
      <c r="B24" s="34" t="str">
        <f>IF(人件費個別明細表43[[#This Row],[列1]]="", "", TEXT(人件費個別明細表43[[#This Row],[列1]],"aaaa"))</f>
        <v/>
      </c>
      <c r="C24" s="66"/>
      <c r="D24" s="7" t="s">
        <v>0</v>
      </c>
      <c r="E24" s="66"/>
      <c r="F24" s="63"/>
      <c r="G24"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4" s="67"/>
      <c r="I24" s="44" t="str">
        <f>IF(人件費個別明細表43[[#This Row],[列6]]="","",IF(人件費個別明細表43[[#This Row],[列6]]*24*人件費個別明細表43[[#This Row],[列10]]&gt;10000,10000,人件費個別明細表43[[#This Row],[列6]]*24*人件費個別明細表43[[#This Row],[列10]]))</f>
        <v/>
      </c>
      <c r="J24" s="18"/>
    </row>
    <row r="25" spans="1:11" ht="24" customHeight="1" x14ac:dyDescent="0.15">
      <c r="A25" s="60"/>
      <c r="B25" s="34" t="str">
        <f>IF(人件費個別明細表43[[#This Row],[列1]]="", "", TEXT(人件費個別明細表43[[#This Row],[列1]],"aaaa"))</f>
        <v/>
      </c>
      <c r="C25" s="66"/>
      <c r="D25" s="7" t="s">
        <v>0</v>
      </c>
      <c r="E25" s="66"/>
      <c r="F25" s="63"/>
      <c r="G25"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5" s="67"/>
      <c r="I25" s="44" t="str">
        <f>IF(人件費個別明細表43[[#This Row],[列6]]="","",IF(人件費個別明細表43[[#This Row],[列6]]*24*人件費個別明細表43[[#This Row],[列10]]&gt;10000,10000,人件費個別明細表43[[#This Row],[列6]]*24*人件費個別明細表43[[#This Row],[列10]]))</f>
        <v/>
      </c>
      <c r="J25" s="18"/>
    </row>
    <row r="26" spans="1:11" ht="24" customHeight="1" x14ac:dyDescent="0.15">
      <c r="A26" s="60"/>
      <c r="B26" s="34" t="str">
        <f>IF(人件費個別明細表43[[#This Row],[列1]]="", "", TEXT(人件費個別明細表43[[#This Row],[列1]],"aaaa"))</f>
        <v/>
      </c>
      <c r="C26" s="66"/>
      <c r="D26" s="7" t="s">
        <v>0</v>
      </c>
      <c r="E26" s="66"/>
      <c r="F26" s="63"/>
      <c r="G26"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6" s="67"/>
      <c r="I26" s="44" t="str">
        <f>IF(人件費個別明細表43[[#This Row],[列6]]="","",IF(人件費個別明細表43[[#This Row],[列6]]*24*人件費個別明細表43[[#This Row],[列10]]&gt;10000,10000,人件費個別明細表43[[#This Row],[列6]]*24*人件費個別明細表43[[#This Row],[列10]]))</f>
        <v/>
      </c>
      <c r="J26" s="18"/>
    </row>
    <row r="27" spans="1:11" ht="24" customHeight="1" x14ac:dyDescent="0.15">
      <c r="A27" s="60"/>
      <c r="B27" s="34" t="str">
        <f>IF(人件費個別明細表43[[#This Row],[列1]]="", "", TEXT(人件費個別明細表43[[#This Row],[列1]],"aaaa"))</f>
        <v/>
      </c>
      <c r="C27" s="66"/>
      <c r="D27" s="7" t="s">
        <v>0</v>
      </c>
      <c r="E27" s="66"/>
      <c r="F27" s="63"/>
      <c r="G27"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7" s="67"/>
      <c r="I27" s="44" t="str">
        <f>IF(人件費個別明細表43[[#This Row],[列6]]="","",IF(人件費個別明細表43[[#This Row],[列6]]*24*人件費個別明細表43[[#This Row],[列10]]&gt;10000,10000,人件費個別明細表43[[#This Row],[列6]]*24*人件費個別明細表43[[#This Row],[列10]]))</f>
        <v/>
      </c>
      <c r="J27" s="18"/>
    </row>
    <row r="28" spans="1:11" ht="24" customHeight="1" x14ac:dyDescent="0.15">
      <c r="A28" s="60"/>
      <c r="B28" s="34" t="str">
        <f>IF(人件費個別明細表43[[#This Row],[列1]]="", "", TEXT(人件費個別明細表43[[#This Row],[列1]],"aaaa"))</f>
        <v/>
      </c>
      <c r="C28" s="66"/>
      <c r="D28" s="7" t="s">
        <v>0</v>
      </c>
      <c r="E28" s="66"/>
      <c r="F28" s="63"/>
      <c r="G28"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8" s="67"/>
      <c r="I28" s="44" t="str">
        <f>IF(人件費個別明細表43[[#This Row],[列6]]="","",IF(人件費個別明細表43[[#This Row],[列6]]*24*人件費個別明細表43[[#This Row],[列10]]&gt;10000,10000,人件費個別明細表43[[#This Row],[列6]]*24*人件費個別明細表43[[#This Row],[列10]]))</f>
        <v/>
      </c>
      <c r="J28" s="18"/>
    </row>
    <row r="29" spans="1:11" ht="24" customHeight="1" x14ac:dyDescent="0.15">
      <c r="A29" s="60"/>
      <c r="B29" s="34" t="str">
        <f>IF(人件費個別明細表43[[#This Row],[列1]]="", "", TEXT(人件費個別明細表43[[#This Row],[列1]],"aaaa"))</f>
        <v/>
      </c>
      <c r="C29" s="66"/>
      <c r="D29" s="7" t="s">
        <v>0</v>
      </c>
      <c r="E29" s="66"/>
      <c r="F29" s="63"/>
      <c r="G29"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29" s="67"/>
      <c r="I29" s="44" t="str">
        <f>IF(人件費個別明細表43[[#This Row],[列6]]="","",IF(人件費個別明細表43[[#This Row],[列6]]*24*人件費個別明細表43[[#This Row],[列10]]&gt;10000,10000,人件費個別明細表43[[#This Row],[列6]]*24*人件費個別明細表43[[#This Row],[列10]]))</f>
        <v/>
      </c>
      <c r="J29" s="18"/>
    </row>
    <row r="30" spans="1:11" ht="24" customHeight="1" x14ac:dyDescent="0.15">
      <c r="A30" s="60"/>
      <c r="B30" s="34" t="str">
        <f>IF(人件費個別明細表43[[#This Row],[列1]]="", "", TEXT(人件費個別明細表43[[#This Row],[列1]],"aaaa"))</f>
        <v/>
      </c>
      <c r="C30" s="66"/>
      <c r="D30" s="7" t="s">
        <v>0</v>
      </c>
      <c r="E30" s="66"/>
      <c r="F30" s="63"/>
      <c r="G30" s="9" t="str">
        <f>IF(人件費個別明細表43[[#This Row],[列2]]="","",MIN(IF((人件費個別明細表43[[#This Row],[列4]]-人件費個別明細表43[[#This Row],[列2]]-人件費個別明細表43[[#This Row],[列5]])&gt;0,FLOOR((人件費個別明細表43[[#This Row],[列4]]-人件費個別明細表43[[#This Row],[列2]]-人件費個別明細表43[[#This Row],[列5]]),"0:30"),""),"8:00"))</f>
        <v/>
      </c>
      <c r="H30" s="67"/>
      <c r="I30" s="44" t="str">
        <f>IF(人件費個別明細表43[[#This Row],[列6]]="","",IF(人件費個別明細表43[[#This Row],[列6]]*24*人件費個別明細表43[[#This Row],[列10]]&gt;10000,10000,人件費個別明細表43[[#This Row],[列6]]*24*人件費個別明細表43[[#This Row],[列10]]))</f>
        <v/>
      </c>
      <c r="J30" s="18"/>
    </row>
    <row r="31" spans="1:11" ht="24" customHeight="1" x14ac:dyDescent="0.15">
      <c r="A31" s="11" t="s">
        <v>2</v>
      </c>
      <c r="B31" s="12"/>
      <c r="C31" s="12">
        <f>SUBTOTAL(102,人件費個別明細表43[列2])</f>
        <v>0</v>
      </c>
      <c r="D31" s="13" t="s">
        <v>34</v>
      </c>
      <c r="E31" s="14"/>
      <c r="F31" s="15"/>
      <c r="G31" s="33">
        <f>SUBTOTAL(109,人件費個別明細表43[列6])</f>
        <v>0</v>
      </c>
      <c r="H31" s="33"/>
      <c r="I31" s="45">
        <f>SUBTOTAL(109,人件費個別明細表43[列9])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34" priority="1" operator="greaterThan">
      <formula>6.25</formula>
    </cfRule>
  </conditionalFormatting>
  <dataValidations count="2">
    <dataValidation imeMode="halfAlpha" allowBlank="1" showInputMessage="1" showErrorMessage="1" sqref="I8:I30 A12:C30 E8:G30 B8:C11" xr:uid="{C43B82FB-F0D9-435F-A106-5E4242F5FAD2}"/>
    <dataValidation imeMode="hiragana" allowBlank="1" showInputMessage="1" showErrorMessage="1" sqref="J12:J30" xr:uid="{AA44F0A1-C624-4670-8EAF-0B45034B81C2}"/>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0B78009F-4C24-4C55-A013-8CADAE2E52F3}">
          <x14:formula1>
            <xm:f>(集計!$B$11:$B$13)</xm:f>
          </x14:formula1>
          <xm:sqref>H8 H10:H30</xm:sqref>
        </x14:dataValidation>
        <x14:dataValidation type="list" allowBlank="1" showInputMessage="1" showErrorMessage="1" xr:uid="{5B4D0BD4-78F0-404F-85C7-4A2E06F08695}">
          <x14:formula1>
            <xm:f>(集計!$B$11:$B$12)</xm:f>
          </x14:formula1>
          <xm:sqref>M6 H9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R8年9月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16" t="s">
        <v>4</v>
      </c>
      <c r="B7" s="38" t="s">
        <v>16</v>
      </c>
      <c r="C7" s="70" t="s">
        <v>9</v>
      </c>
      <c r="D7" s="70"/>
      <c r="E7" s="70"/>
      <c r="F7" s="17" t="s">
        <v>7</v>
      </c>
      <c r="G7" s="16" t="s">
        <v>8</v>
      </c>
      <c r="H7" s="47" t="s">
        <v>30</v>
      </c>
      <c r="I7" s="42" t="s">
        <v>25</v>
      </c>
      <c r="J7" s="32" t="s">
        <v>1</v>
      </c>
    </row>
    <row r="8" spans="1:10" ht="24" customHeight="1" x14ac:dyDescent="0.15">
      <c r="A8" s="59"/>
      <c r="B8" s="34" t="str">
        <f>IF(人件費個別明細表6[[#This Row],[列1]]="", "", TEXT(人件費個別明細表6[[#This Row],[列1]],"aaaa"))</f>
        <v/>
      </c>
      <c r="C8" s="61"/>
      <c r="D8" s="7" t="s">
        <v>0</v>
      </c>
      <c r="E8" s="61"/>
      <c r="F8" s="63"/>
      <c r="G8"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8" s="67"/>
      <c r="I8" s="44" t="str">
        <f>IF(人件費個別明細表6[[#This Row],[列6]]="","",IF(人件費個別明細表6[[#This Row],[列6]]*24*人件費個別明細表6[[#This Row],[列10]]&gt;10000,10000,人件費個別明細表6[[#This Row],[列6]]*24*人件費個別明細表6[[#This Row],[列10]]))</f>
        <v/>
      </c>
      <c r="J8" s="41"/>
    </row>
    <row r="9" spans="1:10" ht="24" customHeight="1" x14ac:dyDescent="0.15">
      <c r="A9" s="59"/>
      <c r="B9" s="34" t="str">
        <f>IF(人件費個別明細表6[[#This Row],[列1]]="", "", TEXT(人件費個別明細表6[[#This Row],[列1]],"aaaa"))</f>
        <v/>
      </c>
      <c r="C9" s="61"/>
      <c r="D9" s="7" t="s">
        <v>0</v>
      </c>
      <c r="E9" s="68"/>
      <c r="F9" s="63"/>
      <c r="G9"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9" s="67"/>
      <c r="I9" s="44" t="str">
        <f>IF(人件費個別明細表6[[#This Row],[列6]]="","",IF(人件費個別明細表6[[#This Row],[列6]]*24*人件費個別明細表6[[#This Row],[列10]]&gt;10000,10000,人件費個別明細表6[[#This Row],[列6]]*24*人件費個別明細表6[[#This Row],[列10]]))</f>
        <v/>
      </c>
      <c r="J9" s="41"/>
    </row>
    <row r="10" spans="1:10" ht="24" customHeight="1" x14ac:dyDescent="0.15">
      <c r="A10" s="60"/>
      <c r="B10" s="34" t="str">
        <f>IF(人件費個別明細表6[[#This Row],[列1]]="", "", TEXT(人件費個別明細表6[[#This Row],[列1]],"aaaa"))</f>
        <v/>
      </c>
      <c r="C10" s="66"/>
      <c r="D10" s="7" t="s">
        <v>0</v>
      </c>
      <c r="E10" s="66"/>
      <c r="F10" s="63"/>
      <c r="G10"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0" s="67"/>
      <c r="I10" s="44" t="str">
        <f>IF(人件費個別明細表6[[#This Row],[列6]]="","",IF(人件費個別明細表6[[#This Row],[列6]]*24*人件費個別明細表6[[#This Row],[列10]]&gt;10000,10000,人件費個別明細表6[[#This Row],[列6]]*24*人件費個別明細表6[[#This Row],[列10]]))</f>
        <v/>
      </c>
      <c r="J10" s="18"/>
    </row>
    <row r="11" spans="1:10" ht="24" customHeight="1" x14ac:dyDescent="0.15">
      <c r="A11" s="60"/>
      <c r="B11" s="34" t="str">
        <f>IF(人件費個別明細表6[[#This Row],[列1]]="", "", TEXT(人件費個別明細表6[[#This Row],[列1]],"aaaa"))</f>
        <v/>
      </c>
      <c r="C11" s="66"/>
      <c r="D11" s="7" t="s">
        <v>0</v>
      </c>
      <c r="E11" s="66"/>
      <c r="F11" s="63"/>
      <c r="G11"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1" s="67"/>
      <c r="I11" s="44" t="str">
        <f>IF(人件費個別明細表6[[#This Row],[列6]]="","",IF(人件費個別明細表6[[#This Row],[列6]]*24*人件費個別明細表6[[#This Row],[列10]]&gt;10000,10000,人件費個別明細表6[[#This Row],[列6]]*24*人件費個別明細表6[[#This Row],[列10]]))</f>
        <v/>
      </c>
      <c r="J11" s="18"/>
    </row>
    <row r="12" spans="1:10" ht="24" customHeight="1" x14ac:dyDescent="0.15">
      <c r="A12" s="60"/>
      <c r="B12" s="34" t="str">
        <f>IF(人件費個別明細表6[[#This Row],[列1]]="", "", TEXT(人件費個別明細表6[[#This Row],[列1]],"aaaa"))</f>
        <v/>
      </c>
      <c r="C12" s="66"/>
      <c r="D12" s="7" t="s">
        <v>0</v>
      </c>
      <c r="E12" s="66"/>
      <c r="F12" s="63"/>
      <c r="G12"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2" s="67"/>
      <c r="I12" s="44" t="str">
        <f>IF(人件費個別明細表6[[#This Row],[列6]]="","",IF(人件費個別明細表6[[#This Row],[列6]]*24*人件費個別明細表6[[#This Row],[列10]]&gt;10000,10000,人件費個別明細表6[[#This Row],[列6]]*24*人件費個別明細表6[[#This Row],[列10]]))</f>
        <v/>
      </c>
      <c r="J12" s="18"/>
    </row>
    <row r="13" spans="1:10" ht="24" customHeight="1" x14ac:dyDescent="0.15">
      <c r="A13" s="60"/>
      <c r="B13" s="34" t="str">
        <f>IF(人件費個別明細表6[[#This Row],[列1]]="", "", TEXT(人件費個別明細表6[[#This Row],[列1]],"aaaa"))</f>
        <v/>
      </c>
      <c r="C13" s="66"/>
      <c r="D13" s="7" t="s">
        <v>0</v>
      </c>
      <c r="E13" s="66"/>
      <c r="F13" s="63"/>
      <c r="G13"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3" s="67"/>
      <c r="I13" s="44" t="str">
        <f>IF(人件費個別明細表6[[#This Row],[列6]]="","",IF(人件費個別明細表6[[#This Row],[列6]]*24*人件費個別明細表6[[#This Row],[列10]]&gt;10000,10000,人件費個別明細表6[[#This Row],[列6]]*24*人件費個別明細表6[[#This Row],[列10]]))</f>
        <v/>
      </c>
      <c r="J13" s="18"/>
    </row>
    <row r="14" spans="1:10" ht="24" customHeight="1" x14ac:dyDescent="0.15">
      <c r="A14" s="60"/>
      <c r="B14" s="34" t="str">
        <f>IF(人件費個別明細表6[[#This Row],[列1]]="", "", TEXT(人件費個別明細表6[[#This Row],[列1]],"aaaa"))</f>
        <v/>
      </c>
      <c r="C14" s="66"/>
      <c r="D14" s="7" t="s">
        <v>0</v>
      </c>
      <c r="E14" s="66"/>
      <c r="F14" s="63"/>
      <c r="G14"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4" s="67"/>
      <c r="I14" s="44" t="str">
        <f>IF(人件費個別明細表6[[#This Row],[列6]]="","",IF(人件費個別明細表6[[#This Row],[列6]]*24*人件費個別明細表6[[#This Row],[列10]]&gt;10000,10000,人件費個別明細表6[[#This Row],[列6]]*24*人件費個別明細表6[[#This Row],[列10]]))</f>
        <v/>
      </c>
      <c r="J14" s="18"/>
    </row>
    <row r="15" spans="1:10" ht="24" customHeight="1" x14ac:dyDescent="0.15">
      <c r="A15" s="60"/>
      <c r="B15" s="34" t="str">
        <f>IF(人件費個別明細表6[[#This Row],[列1]]="", "", TEXT(人件費個別明細表6[[#This Row],[列1]],"aaaa"))</f>
        <v/>
      </c>
      <c r="C15" s="66"/>
      <c r="D15" s="7" t="s">
        <v>0</v>
      </c>
      <c r="E15" s="66"/>
      <c r="F15" s="63"/>
      <c r="G15"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5" s="67"/>
      <c r="I15" s="44" t="str">
        <f>IF(人件費個別明細表6[[#This Row],[列6]]="","",IF(人件費個別明細表6[[#This Row],[列6]]*24*人件費個別明細表6[[#This Row],[列10]]&gt;10000,10000,人件費個別明細表6[[#This Row],[列6]]*24*人件費個別明細表6[[#This Row],[列10]]))</f>
        <v/>
      </c>
      <c r="J15" s="18"/>
    </row>
    <row r="16" spans="1:10" ht="24" customHeight="1" x14ac:dyDescent="0.15">
      <c r="A16" s="60"/>
      <c r="B16" s="34" t="str">
        <f>IF(人件費個別明細表6[[#This Row],[列1]]="", "", TEXT(人件費個別明細表6[[#This Row],[列1]],"aaaa"))</f>
        <v/>
      </c>
      <c r="C16" s="66"/>
      <c r="D16" s="7" t="s">
        <v>0</v>
      </c>
      <c r="E16" s="66"/>
      <c r="F16" s="63"/>
      <c r="G16"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6" s="67"/>
      <c r="I16" s="44" t="str">
        <f>IF(人件費個別明細表6[[#This Row],[列6]]="","",IF(人件費個別明細表6[[#This Row],[列6]]*24*人件費個別明細表6[[#This Row],[列10]]&gt;10000,10000,人件費個別明細表6[[#This Row],[列6]]*24*人件費個別明細表6[[#This Row],[列10]]))</f>
        <v/>
      </c>
      <c r="J16" s="18"/>
    </row>
    <row r="17" spans="1:11" ht="24" customHeight="1" x14ac:dyDescent="0.15">
      <c r="A17" s="60"/>
      <c r="B17" s="34" t="str">
        <f>IF(人件費個別明細表6[[#This Row],[列1]]="", "", TEXT(人件費個別明細表6[[#This Row],[列1]],"aaaa"))</f>
        <v/>
      </c>
      <c r="C17" s="66"/>
      <c r="D17" s="7" t="s">
        <v>0</v>
      </c>
      <c r="E17" s="66"/>
      <c r="F17" s="63"/>
      <c r="G17"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7" s="67"/>
      <c r="I17" s="44" t="str">
        <f>IF(人件費個別明細表6[[#This Row],[列6]]="","",IF(人件費個別明細表6[[#This Row],[列6]]*24*人件費個別明細表6[[#This Row],[列10]]&gt;10000,10000,人件費個別明細表6[[#This Row],[列6]]*24*人件費個別明細表6[[#This Row],[列10]]))</f>
        <v/>
      </c>
      <c r="J17" s="18"/>
    </row>
    <row r="18" spans="1:11" ht="24" customHeight="1" x14ac:dyDescent="0.15">
      <c r="A18" s="60"/>
      <c r="B18" s="34" t="str">
        <f>IF(人件費個別明細表6[[#This Row],[列1]]="", "", TEXT(人件費個別明細表6[[#This Row],[列1]],"aaaa"))</f>
        <v/>
      </c>
      <c r="C18" s="66"/>
      <c r="D18" s="7" t="s">
        <v>0</v>
      </c>
      <c r="E18" s="66"/>
      <c r="F18" s="63"/>
      <c r="G18"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8" s="67"/>
      <c r="I18" s="44" t="str">
        <f>IF(人件費個別明細表6[[#This Row],[列6]]="","",IF(人件費個別明細表6[[#This Row],[列6]]*24*人件費個別明細表6[[#This Row],[列10]]&gt;10000,10000,人件費個別明細表6[[#This Row],[列6]]*24*人件費個別明細表6[[#This Row],[列10]]))</f>
        <v/>
      </c>
      <c r="J18" s="18"/>
    </row>
    <row r="19" spans="1:11" ht="24" customHeight="1" x14ac:dyDescent="0.15">
      <c r="A19" s="60"/>
      <c r="B19" s="34" t="str">
        <f>IF(人件費個別明細表6[[#This Row],[列1]]="", "", TEXT(人件費個別明細表6[[#This Row],[列1]],"aaaa"))</f>
        <v/>
      </c>
      <c r="C19" s="66"/>
      <c r="D19" s="7" t="s">
        <v>0</v>
      </c>
      <c r="E19" s="66"/>
      <c r="F19" s="63"/>
      <c r="G19"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19" s="67"/>
      <c r="I19" s="44" t="str">
        <f>IF(人件費個別明細表6[[#This Row],[列6]]="","",IF(人件費個別明細表6[[#This Row],[列6]]*24*人件費個別明細表6[[#This Row],[列10]]&gt;10000,10000,人件費個別明細表6[[#This Row],[列6]]*24*人件費個別明細表6[[#This Row],[列10]]))</f>
        <v/>
      </c>
      <c r="J19" s="18"/>
    </row>
    <row r="20" spans="1:11" ht="24" customHeight="1" x14ac:dyDescent="0.15">
      <c r="A20" s="60"/>
      <c r="B20" s="34" t="str">
        <f>IF(人件費個別明細表6[[#This Row],[列1]]="", "", TEXT(人件費個別明細表6[[#This Row],[列1]],"aaaa"))</f>
        <v/>
      </c>
      <c r="C20" s="66"/>
      <c r="D20" s="7" t="s">
        <v>0</v>
      </c>
      <c r="E20" s="66"/>
      <c r="F20" s="63"/>
      <c r="G20"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0" s="67"/>
      <c r="I20" s="44" t="str">
        <f>IF(人件費個別明細表6[[#This Row],[列6]]="","",IF(人件費個別明細表6[[#This Row],[列6]]*24*人件費個別明細表6[[#This Row],[列10]]&gt;10000,10000,人件費個別明細表6[[#This Row],[列6]]*24*人件費個別明細表6[[#This Row],[列10]]))</f>
        <v/>
      </c>
      <c r="J20" s="18"/>
    </row>
    <row r="21" spans="1:11" ht="24" customHeight="1" x14ac:dyDescent="0.15">
      <c r="A21" s="60"/>
      <c r="B21" s="34" t="str">
        <f>IF(人件費個別明細表6[[#This Row],[列1]]="", "", TEXT(人件費個別明細表6[[#This Row],[列1]],"aaaa"))</f>
        <v/>
      </c>
      <c r="C21" s="66"/>
      <c r="D21" s="7" t="s">
        <v>0</v>
      </c>
      <c r="E21" s="66"/>
      <c r="F21" s="63"/>
      <c r="G21"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1" s="67"/>
      <c r="I21" s="44" t="str">
        <f>IF(人件費個別明細表6[[#This Row],[列6]]="","",IF(人件費個別明細表6[[#This Row],[列6]]*24*人件費個別明細表6[[#This Row],[列10]]&gt;10000,10000,人件費個別明細表6[[#This Row],[列6]]*24*人件費個別明細表6[[#This Row],[列10]]))</f>
        <v/>
      </c>
      <c r="J21" s="18"/>
    </row>
    <row r="22" spans="1:11" ht="24" customHeight="1" x14ac:dyDescent="0.15">
      <c r="A22" s="60"/>
      <c r="B22" s="34" t="str">
        <f>IF(人件費個別明細表6[[#This Row],[列1]]="", "", TEXT(人件費個別明細表6[[#This Row],[列1]],"aaaa"))</f>
        <v/>
      </c>
      <c r="C22" s="66"/>
      <c r="D22" s="7" t="s">
        <v>0</v>
      </c>
      <c r="E22" s="66"/>
      <c r="F22" s="63"/>
      <c r="G22"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2" s="67"/>
      <c r="I22" s="44" t="str">
        <f>IF(人件費個別明細表6[[#This Row],[列6]]="","",IF(人件費個別明細表6[[#This Row],[列6]]*24*人件費個別明細表6[[#This Row],[列10]]&gt;10000,10000,人件費個別明細表6[[#This Row],[列6]]*24*人件費個別明細表6[[#This Row],[列10]]))</f>
        <v/>
      </c>
      <c r="J22" s="18"/>
    </row>
    <row r="23" spans="1:11" ht="24" customHeight="1" x14ac:dyDescent="0.15">
      <c r="A23" s="60"/>
      <c r="B23" s="34" t="str">
        <f>IF(人件費個別明細表6[[#This Row],[列1]]="", "", TEXT(人件費個別明細表6[[#This Row],[列1]],"aaaa"))</f>
        <v/>
      </c>
      <c r="C23" s="66"/>
      <c r="D23" s="7" t="s">
        <v>0</v>
      </c>
      <c r="E23" s="66"/>
      <c r="F23" s="63"/>
      <c r="G23"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3" s="67"/>
      <c r="I23" s="44" t="str">
        <f>IF(人件費個別明細表6[[#This Row],[列6]]="","",IF(人件費個別明細表6[[#This Row],[列6]]*24*人件費個別明細表6[[#This Row],[列10]]&gt;10000,10000,人件費個別明細表6[[#This Row],[列6]]*24*人件費個別明細表6[[#This Row],[列10]]))</f>
        <v/>
      </c>
      <c r="J23" s="18"/>
    </row>
    <row r="24" spans="1:11" ht="24" customHeight="1" x14ac:dyDescent="0.15">
      <c r="A24" s="60"/>
      <c r="B24" s="34" t="str">
        <f>IF(人件費個別明細表6[[#This Row],[列1]]="", "", TEXT(人件費個別明細表6[[#This Row],[列1]],"aaaa"))</f>
        <v/>
      </c>
      <c r="C24" s="66"/>
      <c r="D24" s="7" t="s">
        <v>0</v>
      </c>
      <c r="E24" s="66"/>
      <c r="F24" s="63"/>
      <c r="G24"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4" s="67"/>
      <c r="I24" s="44" t="str">
        <f>IF(人件費個別明細表6[[#This Row],[列6]]="","",IF(人件費個別明細表6[[#This Row],[列6]]*24*人件費個別明細表6[[#This Row],[列10]]&gt;10000,10000,人件費個別明細表6[[#This Row],[列6]]*24*人件費個別明細表6[[#This Row],[列10]]))</f>
        <v/>
      </c>
      <c r="J24" s="18"/>
    </row>
    <row r="25" spans="1:11" ht="24" customHeight="1" x14ac:dyDescent="0.15">
      <c r="A25" s="60"/>
      <c r="B25" s="34" t="str">
        <f>IF(人件費個別明細表6[[#This Row],[列1]]="", "", TEXT(人件費個別明細表6[[#This Row],[列1]],"aaaa"))</f>
        <v/>
      </c>
      <c r="C25" s="66"/>
      <c r="D25" s="7" t="s">
        <v>0</v>
      </c>
      <c r="E25" s="66"/>
      <c r="F25" s="63"/>
      <c r="G25"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5" s="67"/>
      <c r="I25" s="44" t="str">
        <f>IF(人件費個別明細表6[[#This Row],[列6]]="","",IF(人件費個別明細表6[[#This Row],[列6]]*24*人件費個別明細表6[[#This Row],[列10]]&gt;10000,10000,人件費個別明細表6[[#This Row],[列6]]*24*人件費個別明細表6[[#This Row],[列10]]))</f>
        <v/>
      </c>
      <c r="J25" s="18"/>
    </row>
    <row r="26" spans="1:11" ht="24" customHeight="1" x14ac:dyDescent="0.15">
      <c r="A26" s="60"/>
      <c r="B26" s="34" t="str">
        <f>IF(人件費個別明細表6[[#This Row],[列1]]="", "", TEXT(人件費個別明細表6[[#This Row],[列1]],"aaaa"))</f>
        <v/>
      </c>
      <c r="C26" s="66"/>
      <c r="D26" s="7" t="s">
        <v>0</v>
      </c>
      <c r="E26" s="66"/>
      <c r="F26" s="63"/>
      <c r="G26"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6" s="67"/>
      <c r="I26" s="44" t="str">
        <f>IF(人件費個別明細表6[[#This Row],[列6]]="","",IF(人件費個別明細表6[[#This Row],[列6]]*24*人件費個別明細表6[[#This Row],[列10]]&gt;10000,10000,人件費個別明細表6[[#This Row],[列6]]*24*人件費個別明細表6[[#This Row],[列10]]))</f>
        <v/>
      </c>
      <c r="J26" s="18"/>
    </row>
    <row r="27" spans="1:11" ht="24" customHeight="1" x14ac:dyDescent="0.15">
      <c r="A27" s="60"/>
      <c r="B27" s="34" t="str">
        <f>IF(人件費個別明細表6[[#This Row],[列1]]="", "", TEXT(人件費個別明細表6[[#This Row],[列1]],"aaaa"))</f>
        <v/>
      </c>
      <c r="C27" s="66"/>
      <c r="D27" s="7" t="s">
        <v>0</v>
      </c>
      <c r="E27" s="66"/>
      <c r="F27" s="63"/>
      <c r="G27"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7" s="67"/>
      <c r="I27" s="44" t="str">
        <f>IF(人件費個別明細表6[[#This Row],[列6]]="","",IF(人件費個別明細表6[[#This Row],[列6]]*24*人件費個別明細表6[[#This Row],[列10]]&gt;10000,10000,人件費個別明細表6[[#This Row],[列6]]*24*人件費個別明細表6[[#This Row],[列10]]))</f>
        <v/>
      </c>
      <c r="J27" s="18"/>
    </row>
    <row r="28" spans="1:11" ht="24" customHeight="1" x14ac:dyDescent="0.15">
      <c r="A28" s="60"/>
      <c r="B28" s="34" t="str">
        <f>IF(人件費個別明細表6[[#This Row],[列1]]="", "", TEXT(人件費個別明細表6[[#This Row],[列1]],"aaaa"))</f>
        <v/>
      </c>
      <c r="C28" s="66"/>
      <c r="D28" s="7" t="s">
        <v>0</v>
      </c>
      <c r="E28" s="66"/>
      <c r="F28" s="63"/>
      <c r="G28"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8" s="67"/>
      <c r="I28" s="44" t="str">
        <f>IF(人件費個別明細表6[[#This Row],[列6]]="","",IF(人件費個別明細表6[[#This Row],[列6]]*24*人件費個別明細表6[[#This Row],[列10]]&gt;10000,10000,人件費個別明細表6[[#This Row],[列6]]*24*人件費個別明細表6[[#This Row],[列10]]))</f>
        <v/>
      </c>
      <c r="J28" s="18"/>
    </row>
    <row r="29" spans="1:11" ht="24" customHeight="1" x14ac:dyDescent="0.15">
      <c r="A29" s="60"/>
      <c r="B29" s="34" t="str">
        <f>IF(人件費個別明細表6[[#This Row],[列1]]="", "", TEXT(人件費個別明細表6[[#This Row],[列1]],"aaaa"))</f>
        <v/>
      </c>
      <c r="C29" s="66"/>
      <c r="D29" s="7" t="s">
        <v>0</v>
      </c>
      <c r="E29" s="66"/>
      <c r="F29" s="63"/>
      <c r="G29"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29" s="67"/>
      <c r="I29" s="44" t="str">
        <f>IF(人件費個別明細表6[[#This Row],[列6]]="","",IF(人件費個別明細表6[[#This Row],[列6]]*24*人件費個別明細表6[[#This Row],[列10]]&gt;10000,10000,人件費個別明細表6[[#This Row],[列6]]*24*人件費個別明細表6[[#This Row],[列10]]))</f>
        <v/>
      </c>
      <c r="J29" s="18"/>
    </row>
    <row r="30" spans="1:11" ht="24" customHeight="1" x14ac:dyDescent="0.15">
      <c r="A30" s="60"/>
      <c r="B30" s="34" t="str">
        <f>IF(人件費個別明細表6[[#This Row],[列1]]="", "", TEXT(人件費個別明細表6[[#This Row],[列1]],"aaaa"))</f>
        <v/>
      </c>
      <c r="C30" s="66"/>
      <c r="D30" s="7" t="s">
        <v>0</v>
      </c>
      <c r="E30" s="66"/>
      <c r="F30" s="63"/>
      <c r="G30" s="9" t="str">
        <f>IF(人件費個別明細表6[[#This Row],[列2]]="","",MIN(IF((人件費個別明細表6[[#This Row],[列4]]-人件費個別明細表6[[#This Row],[列2]]-人件費個別明細表6[[#This Row],[列5]])&gt;0,FLOOR((人件費個別明細表6[[#This Row],[列4]]-人件費個別明細表6[[#This Row],[列2]]-人件費個別明細表6[[#This Row],[列5]]),"0:30"),""),"8:00"))</f>
        <v/>
      </c>
      <c r="H30" s="67"/>
      <c r="I30" s="44" t="str">
        <f>IF(人件費個別明細表6[[#This Row],[列6]]="","",IF(人件費個別明細表6[[#This Row],[列6]]*24*人件費個別明細表6[[#This Row],[列10]]&gt;10000,10000,人件費個別明細表6[[#This Row],[列6]]*24*人件費個別明細表6[[#This Row],[列10]]))</f>
        <v/>
      </c>
      <c r="J30" s="18"/>
    </row>
    <row r="31" spans="1:11" ht="24" customHeight="1" x14ac:dyDescent="0.15">
      <c r="A31" s="11" t="s">
        <v>2</v>
      </c>
      <c r="B31" s="12"/>
      <c r="C31" s="12">
        <f>SUBTOTAL(102,人件費個別明細表6[列2])</f>
        <v>0</v>
      </c>
      <c r="D31" s="13" t="s">
        <v>34</v>
      </c>
      <c r="E31" s="14"/>
      <c r="F31" s="15"/>
      <c r="G31" s="33">
        <f>SUBTOTAL(109,人件費個別明細表6[列6])</f>
        <v>0</v>
      </c>
      <c r="H31" s="33"/>
      <c r="I31" s="45">
        <f>SUBTOTAL(109,人件費個別明細表6[列9])</f>
        <v>0</v>
      </c>
      <c r="J31" s="10"/>
      <c r="K31" s="20"/>
    </row>
  </sheetData>
  <sheetProtection formatCells="0" selectLockedCells="1"/>
  <mergeCells count="7">
    <mergeCell ref="A6:J6"/>
    <mergeCell ref="C7:E7"/>
    <mergeCell ref="A1:J1"/>
    <mergeCell ref="A2:J2"/>
    <mergeCell ref="B3:J3"/>
    <mergeCell ref="B4:J4"/>
    <mergeCell ref="B5:J5"/>
  </mergeCells>
  <phoneticPr fontId="2"/>
  <conditionalFormatting sqref="G31">
    <cfRule type="cellIs" dxfId="33" priority="1" operator="greaterThan">
      <formula>6.25</formula>
    </cfRule>
  </conditionalFormatting>
  <dataValidations count="2">
    <dataValidation imeMode="hiragana" allowBlank="1" showInputMessage="1" showErrorMessage="1" sqref="J8:J30" xr:uid="{00000000-0002-0000-0600-000000000000}"/>
    <dataValidation imeMode="halfAlpha" allowBlank="1" showInputMessage="1" showErrorMessage="1" sqref="I8:I30 E8:G30 A8:C30" xr:uid="{00000000-0002-0000-0600-000001000000}"/>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ignoredErrors>
    <ignoredError sqref="I8:I30" calculatedColumn="1"/>
  </ignoredErrors>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AB73BA65-A663-40E6-AC1E-CBADC954C683}">
          <x14:formula1>
            <xm:f>(集計!$B$11:$B$12)</xm:f>
          </x14:formula1>
          <xm:sqref>H9</xm:sqref>
        </x14:dataValidation>
        <x14:dataValidation type="list" allowBlank="1" showInputMessage="1" showErrorMessage="1" xr:uid="{AC25B1F3-14BA-4777-B5BD-529EA9A57F3E}">
          <x14:formula1>
            <xm:f>(集計!$B$11:$B$13)</xm:f>
          </x14:formula1>
          <xm:sqref>H8 H10:H30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4DC3-1EAB-439A-8916-DF9141C5ED87}">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R8年10月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4" t="s">
        <v>4</v>
      </c>
      <c r="B7" s="54" t="s">
        <v>16</v>
      </c>
      <c r="C7" s="70" t="s">
        <v>9</v>
      </c>
      <c r="D7" s="70"/>
      <c r="E7" s="70"/>
      <c r="F7" s="17" t="s">
        <v>7</v>
      </c>
      <c r="G7" s="54" t="s">
        <v>8</v>
      </c>
      <c r="H7" s="54" t="s">
        <v>30</v>
      </c>
      <c r="I7" s="54" t="s">
        <v>25</v>
      </c>
      <c r="J7" s="32" t="s">
        <v>1</v>
      </c>
    </row>
    <row r="8" spans="1:10" ht="24" customHeight="1" x14ac:dyDescent="0.15">
      <c r="A8" s="59"/>
      <c r="B8" s="34" t="str">
        <f>IF(人件費個別明細表68[[#This Row],[列1]]="", "", TEXT(人件費個別明細表68[[#This Row],[列1]],"aaaa"))</f>
        <v/>
      </c>
      <c r="C8" s="61"/>
      <c r="D8" s="7" t="s">
        <v>0</v>
      </c>
      <c r="E8" s="61"/>
      <c r="F8" s="63"/>
      <c r="G8"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8" s="67"/>
      <c r="I8" s="44" t="str">
        <f>IF(人件費個別明細表68[[#This Row],[列6]]="","",IF(人件費個別明細表68[[#This Row],[列6]]*24*人件費個別明細表68[[#This Row],[列10]]&gt;10000,10000,人件費個別明細表68[[#This Row],[列6]]*24*人件費個別明細表68[[#This Row],[列10]]))</f>
        <v/>
      </c>
      <c r="J8" s="41"/>
    </row>
    <row r="9" spans="1:10" ht="24" customHeight="1" x14ac:dyDescent="0.15">
      <c r="A9" s="59"/>
      <c r="B9" s="34" t="str">
        <f>IF(人件費個別明細表68[[#This Row],[列1]]="", "", TEXT(人件費個別明細表68[[#This Row],[列1]],"aaaa"))</f>
        <v/>
      </c>
      <c r="C9" s="61"/>
      <c r="D9" s="7" t="s">
        <v>0</v>
      </c>
      <c r="E9" s="68"/>
      <c r="F9" s="63"/>
      <c r="G9"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9" s="67"/>
      <c r="I9" s="44" t="str">
        <f>IF(人件費個別明細表68[[#This Row],[列6]]="","",IF(人件費個別明細表68[[#This Row],[列6]]*24*人件費個別明細表68[[#This Row],[列10]]&gt;10000,10000,人件費個別明細表68[[#This Row],[列6]]*24*人件費個別明細表68[[#This Row],[列10]]))</f>
        <v/>
      </c>
      <c r="J9" s="41"/>
    </row>
    <row r="10" spans="1:10" ht="24" customHeight="1" x14ac:dyDescent="0.15">
      <c r="A10" s="60"/>
      <c r="B10" s="34" t="str">
        <f>IF(人件費個別明細表68[[#This Row],[列1]]="", "", TEXT(人件費個別明細表68[[#This Row],[列1]],"aaaa"))</f>
        <v/>
      </c>
      <c r="C10" s="66"/>
      <c r="D10" s="7" t="s">
        <v>0</v>
      </c>
      <c r="E10" s="66"/>
      <c r="F10" s="63"/>
      <c r="G10"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0" s="67"/>
      <c r="I10" s="44" t="str">
        <f>IF(人件費個別明細表68[[#This Row],[列6]]="","",IF(人件費個別明細表68[[#This Row],[列6]]*24*人件費個別明細表68[[#This Row],[列10]]&gt;10000,10000,人件費個別明細表68[[#This Row],[列6]]*24*人件費個別明細表68[[#This Row],[列10]]))</f>
        <v/>
      </c>
      <c r="J10" s="18"/>
    </row>
    <row r="11" spans="1:10" ht="24" customHeight="1" x14ac:dyDescent="0.15">
      <c r="A11" s="60"/>
      <c r="B11" s="34" t="str">
        <f>IF(人件費個別明細表68[[#This Row],[列1]]="", "", TEXT(人件費個別明細表68[[#This Row],[列1]],"aaaa"))</f>
        <v/>
      </c>
      <c r="C11" s="66"/>
      <c r="D11" s="7" t="s">
        <v>0</v>
      </c>
      <c r="E11" s="66"/>
      <c r="F11" s="63"/>
      <c r="G11"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1" s="67"/>
      <c r="I11" s="44" t="str">
        <f>IF(人件費個別明細表68[[#This Row],[列6]]="","",IF(人件費個別明細表68[[#This Row],[列6]]*24*人件費個別明細表68[[#This Row],[列10]]&gt;10000,10000,人件費個別明細表68[[#This Row],[列6]]*24*人件費個別明細表68[[#This Row],[列10]]))</f>
        <v/>
      </c>
      <c r="J11" s="18"/>
    </row>
    <row r="12" spans="1:10" ht="24" customHeight="1" x14ac:dyDescent="0.15">
      <c r="A12" s="60"/>
      <c r="B12" s="34" t="str">
        <f>IF(人件費個別明細表68[[#This Row],[列1]]="", "", TEXT(人件費個別明細表68[[#This Row],[列1]],"aaaa"))</f>
        <v/>
      </c>
      <c r="C12" s="66"/>
      <c r="D12" s="7" t="s">
        <v>0</v>
      </c>
      <c r="E12" s="66"/>
      <c r="F12" s="63"/>
      <c r="G12"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2" s="67"/>
      <c r="I12" s="44" t="str">
        <f>IF(人件費個別明細表68[[#This Row],[列6]]="","",IF(人件費個別明細表68[[#This Row],[列6]]*24*人件費個別明細表68[[#This Row],[列10]]&gt;10000,10000,人件費個別明細表68[[#This Row],[列6]]*24*人件費個別明細表68[[#This Row],[列10]]))</f>
        <v/>
      </c>
      <c r="J12" s="18"/>
    </row>
    <row r="13" spans="1:10" ht="24" customHeight="1" x14ac:dyDescent="0.15">
      <c r="A13" s="60"/>
      <c r="B13" s="34" t="str">
        <f>IF(人件費個別明細表68[[#This Row],[列1]]="", "", TEXT(人件費個別明細表68[[#This Row],[列1]],"aaaa"))</f>
        <v/>
      </c>
      <c r="C13" s="66"/>
      <c r="D13" s="7" t="s">
        <v>0</v>
      </c>
      <c r="E13" s="66"/>
      <c r="F13" s="63"/>
      <c r="G13"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3" s="67"/>
      <c r="I13" s="44" t="str">
        <f>IF(人件費個別明細表68[[#This Row],[列6]]="","",IF(人件費個別明細表68[[#This Row],[列6]]*24*人件費個別明細表68[[#This Row],[列10]]&gt;10000,10000,人件費個別明細表68[[#This Row],[列6]]*24*人件費個別明細表68[[#This Row],[列10]]))</f>
        <v/>
      </c>
      <c r="J13" s="18"/>
    </row>
    <row r="14" spans="1:10" ht="24" customHeight="1" x14ac:dyDescent="0.15">
      <c r="A14" s="60"/>
      <c r="B14" s="34" t="str">
        <f>IF(人件費個別明細表68[[#This Row],[列1]]="", "", TEXT(人件費個別明細表68[[#This Row],[列1]],"aaaa"))</f>
        <v/>
      </c>
      <c r="C14" s="66"/>
      <c r="D14" s="7" t="s">
        <v>0</v>
      </c>
      <c r="E14" s="66"/>
      <c r="F14" s="63"/>
      <c r="G14"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4" s="67"/>
      <c r="I14" s="44" t="str">
        <f>IF(人件費個別明細表68[[#This Row],[列6]]="","",IF(人件費個別明細表68[[#This Row],[列6]]*24*人件費個別明細表68[[#This Row],[列10]]&gt;10000,10000,人件費個別明細表68[[#This Row],[列6]]*24*人件費個別明細表68[[#This Row],[列10]]))</f>
        <v/>
      </c>
      <c r="J14" s="18"/>
    </row>
    <row r="15" spans="1:10" ht="24" customHeight="1" x14ac:dyDescent="0.15">
      <c r="A15" s="60"/>
      <c r="B15" s="34" t="str">
        <f>IF(人件費個別明細表68[[#This Row],[列1]]="", "", TEXT(人件費個別明細表68[[#This Row],[列1]],"aaaa"))</f>
        <v/>
      </c>
      <c r="C15" s="66"/>
      <c r="D15" s="7" t="s">
        <v>0</v>
      </c>
      <c r="E15" s="66"/>
      <c r="F15" s="63"/>
      <c r="G15"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5" s="67"/>
      <c r="I15" s="44" t="str">
        <f>IF(人件費個別明細表68[[#This Row],[列6]]="","",IF(人件費個別明細表68[[#This Row],[列6]]*24*人件費個別明細表68[[#This Row],[列10]]&gt;10000,10000,人件費個別明細表68[[#This Row],[列6]]*24*人件費個別明細表68[[#This Row],[列10]]))</f>
        <v/>
      </c>
      <c r="J15" s="18"/>
    </row>
    <row r="16" spans="1:10" ht="24" customHeight="1" x14ac:dyDescent="0.15">
      <c r="A16" s="60"/>
      <c r="B16" s="34" t="str">
        <f>IF(人件費個別明細表68[[#This Row],[列1]]="", "", TEXT(人件費個別明細表68[[#This Row],[列1]],"aaaa"))</f>
        <v/>
      </c>
      <c r="C16" s="66"/>
      <c r="D16" s="7" t="s">
        <v>0</v>
      </c>
      <c r="E16" s="66"/>
      <c r="F16" s="63"/>
      <c r="G16"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6" s="67"/>
      <c r="I16" s="44" t="str">
        <f>IF(人件費個別明細表68[[#This Row],[列6]]="","",IF(人件費個別明細表68[[#This Row],[列6]]*24*人件費個別明細表68[[#This Row],[列10]]&gt;10000,10000,人件費個別明細表68[[#This Row],[列6]]*24*人件費個別明細表68[[#This Row],[列10]]))</f>
        <v/>
      </c>
      <c r="J16" s="18"/>
    </row>
    <row r="17" spans="1:11" ht="24" customHeight="1" x14ac:dyDescent="0.15">
      <c r="A17" s="60"/>
      <c r="B17" s="34" t="str">
        <f>IF(人件費個別明細表68[[#This Row],[列1]]="", "", TEXT(人件費個別明細表68[[#This Row],[列1]],"aaaa"))</f>
        <v/>
      </c>
      <c r="C17" s="66"/>
      <c r="D17" s="7" t="s">
        <v>0</v>
      </c>
      <c r="E17" s="66"/>
      <c r="F17" s="63"/>
      <c r="G17"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7" s="67"/>
      <c r="I17" s="44" t="str">
        <f>IF(人件費個別明細表68[[#This Row],[列6]]="","",IF(人件費個別明細表68[[#This Row],[列6]]*24*人件費個別明細表68[[#This Row],[列10]]&gt;10000,10000,人件費個別明細表68[[#This Row],[列6]]*24*人件費個別明細表68[[#This Row],[列10]]))</f>
        <v/>
      </c>
      <c r="J17" s="18"/>
    </row>
    <row r="18" spans="1:11" ht="24" customHeight="1" x14ac:dyDescent="0.15">
      <c r="A18" s="60"/>
      <c r="B18" s="34" t="str">
        <f>IF(人件費個別明細表68[[#This Row],[列1]]="", "", TEXT(人件費個別明細表68[[#This Row],[列1]],"aaaa"))</f>
        <v/>
      </c>
      <c r="C18" s="66"/>
      <c r="D18" s="7" t="s">
        <v>0</v>
      </c>
      <c r="E18" s="66"/>
      <c r="F18" s="63"/>
      <c r="G18"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8" s="67"/>
      <c r="I18" s="44" t="str">
        <f>IF(人件費個別明細表68[[#This Row],[列6]]="","",IF(人件費個別明細表68[[#This Row],[列6]]*24*人件費個別明細表68[[#This Row],[列10]]&gt;10000,10000,人件費個別明細表68[[#This Row],[列6]]*24*人件費個別明細表68[[#This Row],[列10]]))</f>
        <v/>
      </c>
      <c r="J18" s="18"/>
    </row>
    <row r="19" spans="1:11" ht="24" customHeight="1" x14ac:dyDescent="0.15">
      <c r="A19" s="60"/>
      <c r="B19" s="34" t="str">
        <f>IF(人件費個別明細表68[[#This Row],[列1]]="", "", TEXT(人件費個別明細表68[[#This Row],[列1]],"aaaa"))</f>
        <v/>
      </c>
      <c r="C19" s="66"/>
      <c r="D19" s="7" t="s">
        <v>0</v>
      </c>
      <c r="E19" s="66"/>
      <c r="F19" s="63"/>
      <c r="G19"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19" s="67"/>
      <c r="I19" s="44" t="str">
        <f>IF(人件費個別明細表68[[#This Row],[列6]]="","",IF(人件費個別明細表68[[#This Row],[列6]]*24*人件費個別明細表68[[#This Row],[列10]]&gt;10000,10000,人件費個別明細表68[[#This Row],[列6]]*24*人件費個別明細表68[[#This Row],[列10]]))</f>
        <v/>
      </c>
      <c r="J19" s="18"/>
    </row>
    <row r="20" spans="1:11" ht="24" customHeight="1" x14ac:dyDescent="0.15">
      <c r="A20" s="60"/>
      <c r="B20" s="34" t="str">
        <f>IF(人件費個別明細表68[[#This Row],[列1]]="", "", TEXT(人件費個別明細表68[[#This Row],[列1]],"aaaa"))</f>
        <v/>
      </c>
      <c r="C20" s="66"/>
      <c r="D20" s="7" t="s">
        <v>0</v>
      </c>
      <c r="E20" s="66"/>
      <c r="F20" s="63"/>
      <c r="G20"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0" s="67"/>
      <c r="I20" s="44" t="str">
        <f>IF(人件費個別明細表68[[#This Row],[列6]]="","",IF(人件費個別明細表68[[#This Row],[列6]]*24*人件費個別明細表68[[#This Row],[列10]]&gt;10000,10000,人件費個別明細表68[[#This Row],[列6]]*24*人件費個別明細表68[[#This Row],[列10]]))</f>
        <v/>
      </c>
      <c r="J20" s="18"/>
    </row>
    <row r="21" spans="1:11" ht="24" customHeight="1" x14ac:dyDescent="0.15">
      <c r="A21" s="60"/>
      <c r="B21" s="34" t="str">
        <f>IF(人件費個別明細表68[[#This Row],[列1]]="", "", TEXT(人件費個別明細表68[[#This Row],[列1]],"aaaa"))</f>
        <v/>
      </c>
      <c r="C21" s="66"/>
      <c r="D21" s="7" t="s">
        <v>0</v>
      </c>
      <c r="E21" s="66"/>
      <c r="F21" s="63"/>
      <c r="G21"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1" s="67"/>
      <c r="I21" s="44" t="str">
        <f>IF(人件費個別明細表68[[#This Row],[列6]]="","",IF(人件費個別明細表68[[#This Row],[列6]]*24*人件費個別明細表68[[#This Row],[列10]]&gt;10000,10000,人件費個別明細表68[[#This Row],[列6]]*24*人件費個別明細表68[[#This Row],[列10]]))</f>
        <v/>
      </c>
      <c r="J21" s="18"/>
    </row>
    <row r="22" spans="1:11" ht="24" customHeight="1" x14ac:dyDescent="0.15">
      <c r="A22" s="60"/>
      <c r="B22" s="34" t="str">
        <f>IF(人件費個別明細表68[[#This Row],[列1]]="", "", TEXT(人件費個別明細表68[[#This Row],[列1]],"aaaa"))</f>
        <v/>
      </c>
      <c r="C22" s="66"/>
      <c r="D22" s="7" t="s">
        <v>0</v>
      </c>
      <c r="E22" s="66"/>
      <c r="F22" s="63"/>
      <c r="G22"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2" s="67"/>
      <c r="I22" s="44" t="str">
        <f>IF(人件費個別明細表68[[#This Row],[列6]]="","",IF(人件費個別明細表68[[#This Row],[列6]]*24*人件費個別明細表68[[#This Row],[列10]]&gt;10000,10000,人件費個別明細表68[[#This Row],[列6]]*24*人件費個別明細表68[[#This Row],[列10]]))</f>
        <v/>
      </c>
      <c r="J22" s="18"/>
    </row>
    <row r="23" spans="1:11" ht="24" customHeight="1" x14ac:dyDescent="0.15">
      <c r="A23" s="60"/>
      <c r="B23" s="34" t="str">
        <f>IF(人件費個別明細表68[[#This Row],[列1]]="", "", TEXT(人件費個別明細表68[[#This Row],[列1]],"aaaa"))</f>
        <v/>
      </c>
      <c r="C23" s="66"/>
      <c r="D23" s="7" t="s">
        <v>0</v>
      </c>
      <c r="E23" s="66"/>
      <c r="F23" s="63"/>
      <c r="G23"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3" s="67"/>
      <c r="I23" s="44" t="str">
        <f>IF(人件費個別明細表68[[#This Row],[列6]]="","",IF(人件費個別明細表68[[#This Row],[列6]]*24*人件費個別明細表68[[#This Row],[列10]]&gt;10000,10000,人件費個別明細表68[[#This Row],[列6]]*24*人件費個別明細表68[[#This Row],[列10]]))</f>
        <v/>
      </c>
      <c r="J23" s="18"/>
    </row>
    <row r="24" spans="1:11" ht="24" customHeight="1" x14ac:dyDescent="0.15">
      <c r="A24" s="60"/>
      <c r="B24" s="34" t="str">
        <f>IF(人件費個別明細表68[[#This Row],[列1]]="", "", TEXT(人件費個別明細表68[[#This Row],[列1]],"aaaa"))</f>
        <v/>
      </c>
      <c r="C24" s="66"/>
      <c r="D24" s="7" t="s">
        <v>0</v>
      </c>
      <c r="E24" s="66"/>
      <c r="F24" s="63"/>
      <c r="G24"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4" s="67"/>
      <c r="I24" s="44" t="str">
        <f>IF(人件費個別明細表68[[#This Row],[列6]]="","",IF(人件費個別明細表68[[#This Row],[列6]]*24*人件費個別明細表68[[#This Row],[列10]]&gt;10000,10000,人件費個別明細表68[[#This Row],[列6]]*24*人件費個別明細表68[[#This Row],[列10]]))</f>
        <v/>
      </c>
      <c r="J24" s="18"/>
    </row>
    <row r="25" spans="1:11" ht="24" customHeight="1" x14ac:dyDescent="0.15">
      <c r="A25" s="60"/>
      <c r="B25" s="34" t="str">
        <f>IF(人件費個別明細表68[[#This Row],[列1]]="", "", TEXT(人件費個別明細表68[[#This Row],[列1]],"aaaa"))</f>
        <v/>
      </c>
      <c r="C25" s="66"/>
      <c r="D25" s="7" t="s">
        <v>0</v>
      </c>
      <c r="E25" s="66"/>
      <c r="F25" s="63"/>
      <c r="G25"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5" s="67"/>
      <c r="I25" s="44" t="str">
        <f>IF(人件費個別明細表68[[#This Row],[列6]]="","",IF(人件費個別明細表68[[#This Row],[列6]]*24*人件費個別明細表68[[#This Row],[列10]]&gt;10000,10000,人件費個別明細表68[[#This Row],[列6]]*24*人件費個別明細表68[[#This Row],[列10]]))</f>
        <v/>
      </c>
      <c r="J25" s="18"/>
    </row>
    <row r="26" spans="1:11" ht="24" customHeight="1" x14ac:dyDescent="0.15">
      <c r="A26" s="60"/>
      <c r="B26" s="34" t="str">
        <f>IF(人件費個別明細表68[[#This Row],[列1]]="", "", TEXT(人件費個別明細表68[[#This Row],[列1]],"aaaa"))</f>
        <v/>
      </c>
      <c r="C26" s="66"/>
      <c r="D26" s="7" t="s">
        <v>0</v>
      </c>
      <c r="E26" s="66"/>
      <c r="F26" s="63"/>
      <c r="G26"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6" s="67"/>
      <c r="I26" s="44" t="str">
        <f>IF(人件費個別明細表68[[#This Row],[列6]]="","",IF(人件費個別明細表68[[#This Row],[列6]]*24*人件費個別明細表68[[#This Row],[列10]]&gt;10000,10000,人件費個別明細表68[[#This Row],[列6]]*24*人件費個別明細表68[[#This Row],[列10]]))</f>
        <v/>
      </c>
      <c r="J26" s="18"/>
    </row>
    <row r="27" spans="1:11" ht="24" customHeight="1" x14ac:dyDescent="0.15">
      <c r="A27" s="60"/>
      <c r="B27" s="34" t="str">
        <f>IF(人件費個別明細表68[[#This Row],[列1]]="", "", TEXT(人件費個別明細表68[[#This Row],[列1]],"aaaa"))</f>
        <v/>
      </c>
      <c r="C27" s="66"/>
      <c r="D27" s="7" t="s">
        <v>0</v>
      </c>
      <c r="E27" s="66"/>
      <c r="F27" s="63"/>
      <c r="G27"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7" s="67"/>
      <c r="I27" s="44" t="str">
        <f>IF(人件費個別明細表68[[#This Row],[列6]]="","",IF(人件費個別明細表68[[#This Row],[列6]]*24*人件費個別明細表68[[#This Row],[列10]]&gt;10000,10000,人件費個別明細表68[[#This Row],[列6]]*24*人件費個別明細表68[[#This Row],[列10]]))</f>
        <v/>
      </c>
      <c r="J27" s="18"/>
    </row>
    <row r="28" spans="1:11" ht="24" customHeight="1" x14ac:dyDescent="0.15">
      <c r="A28" s="60"/>
      <c r="B28" s="34" t="str">
        <f>IF(人件費個別明細表68[[#This Row],[列1]]="", "", TEXT(人件費個別明細表68[[#This Row],[列1]],"aaaa"))</f>
        <v/>
      </c>
      <c r="C28" s="66"/>
      <c r="D28" s="7" t="s">
        <v>0</v>
      </c>
      <c r="E28" s="66"/>
      <c r="F28" s="63"/>
      <c r="G28"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8" s="67"/>
      <c r="I28" s="44" t="str">
        <f>IF(人件費個別明細表68[[#This Row],[列6]]="","",IF(人件費個別明細表68[[#This Row],[列6]]*24*人件費個別明細表68[[#This Row],[列10]]&gt;10000,10000,人件費個別明細表68[[#This Row],[列6]]*24*人件費個別明細表68[[#This Row],[列10]]))</f>
        <v/>
      </c>
      <c r="J28" s="18"/>
    </row>
    <row r="29" spans="1:11" ht="24" customHeight="1" x14ac:dyDescent="0.15">
      <c r="A29" s="60"/>
      <c r="B29" s="34" t="str">
        <f>IF(人件費個別明細表68[[#This Row],[列1]]="", "", TEXT(人件費個別明細表68[[#This Row],[列1]],"aaaa"))</f>
        <v/>
      </c>
      <c r="C29" s="66"/>
      <c r="D29" s="7" t="s">
        <v>0</v>
      </c>
      <c r="E29" s="66"/>
      <c r="F29" s="63"/>
      <c r="G29"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29" s="67"/>
      <c r="I29" s="44" t="str">
        <f>IF(人件費個別明細表68[[#This Row],[列6]]="","",IF(人件費個別明細表68[[#This Row],[列6]]*24*人件費個別明細表68[[#This Row],[列10]]&gt;10000,10000,人件費個別明細表68[[#This Row],[列6]]*24*人件費個別明細表68[[#This Row],[列10]]))</f>
        <v/>
      </c>
      <c r="J29" s="18"/>
    </row>
    <row r="30" spans="1:11" ht="24" customHeight="1" x14ac:dyDescent="0.15">
      <c r="A30" s="60"/>
      <c r="B30" s="34" t="str">
        <f>IF(人件費個別明細表68[[#This Row],[列1]]="", "", TEXT(人件費個別明細表68[[#This Row],[列1]],"aaaa"))</f>
        <v/>
      </c>
      <c r="C30" s="66"/>
      <c r="D30" s="7" t="s">
        <v>0</v>
      </c>
      <c r="E30" s="66"/>
      <c r="F30" s="63"/>
      <c r="G30" s="9" t="str">
        <f>IF(人件費個別明細表68[[#This Row],[列2]]="","",MIN(IF((人件費個別明細表68[[#This Row],[列4]]-人件費個別明細表68[[#This Row],[列2]]-人件費個別明細表68[[#This Row],[列5]])&gt;0,FLOOR((人件費個別明細表68[[#This Row],[列4]]-人件費個別明細表68[[#This Row],[列2]]-人件費個別明細表68[[#This Row],[列5]]),"0:30"),""),"8:00"))</f>
        <v/>
      </c>
      <c r="H30" s="67"/>
      <c r="I30" s="44" t="str">
        <f>IF(人件費個別明細表68[[#This Row],[列6]]="","",IF(人件費個別明細表68[[#This Row],[列6]]*24*人件費個別明細表68[[#This Row],[列10]]&gt;10000,10000,人件費個別明細表68[[#This Row],[列6]]*24*人件費個別明細表68[[#This Row],[列10]]))</f>
        <v/>
      </c>
      <c r="J30" s="18"/>
    </row>
    <row r="31" spans="1:11" ht="24" customHeight="1" x14ac:dyDescent="0.15">
      <c r="A31" s="11" t="s">
        <v>2</v>
      </c>
      <c r="B31" s="12"/>
      <c r="C31" s="12">
        <f>SUBTOTAL(102,人件費個別明細表68[列2])</f>
        <v>0</v>
      </c>
      <c r="D31" s="13" t="s">
        <v>34</v>
      </c>
      <c r="E31" s="14"/>
      <c r="F31" s="15"/>
      <c r="G31" s="33">
        <f>SUBTOTAL(109,人件費個別明細表68[列6])</f>
        <v>0</v>
      </c>
      <c r="H31" s="33"/>
      <c r="I31" s="45">
        <f>SUBTOTAL(109,人件費個別明細表68[列9])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32" priority="1" operator="greaterThan">
      <formula>6.25</formula>
    </cfRule>
  </conditionalFormatting>
  <dataValidations count="2">
    <dataValidation imeMode="halfAlpha" allowBlank="1" showInputMessage="1" showErrorMessage="1" sqref="I8:I30 E8:G30 A8:C30" xr:uid="{DCEDCC5D-8639-4AE3-843A-B4C54444C4FA}"/>
    <dataValidation imeMode="hiragana" allowBlank="1" showInputMessage="1" showErrorMessage="1" sqref="J8:J30" xr:uid="{ADF08022-179A-4840-8D71-DC14E3D93474}"/>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B5632136-E79A-4199-826B-8DB48FB2F33F}">
          <x14:formula1>
            <xm:f>(集計!$B$11:$B$13)</xm:f>
          </x14:formula1>
          <xm:sqref>H8 H10:H30</xm:sqref>
        </x14:dataValidation>
        <x14:dataValidation type="list" allowBlank="1" showInputMessage="1" showErrorMessage="1" xr:uid="{0351FF24-4761-4022-9070-AB5C838817BA}">
          <x14:formula1>
            <xm:f>(集計!$B$11:$B$12)</xm:f>
          </x14:formula1>
          <xm:sqref>H9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9439E-B865-42F3-AF52-ECB492BAFBA3}">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R8年11月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4" t="s">
        <v>4</v>
      </c>
      <c r="B7" s="54" t="s">
        <v>16</v>
      </c>
      <c r="C7" s="70" t="s">
        <v>9</v>
      </c>
      <c r="D7" s="70"/>
      <c r="E7" s="70"/>
      <c r="F7" s="17" t="s">
        <v>7</v>
      </c>
      <c r="G7" s="54" t="s">
        <v>8</v>
      </c>
      <c r="H7" s="54" t="s">
        <v>30</v>
      </c>
      <c r="I7" s="54" t="s">
        <v>25</v>
      </c>
      <c r="J7" s="32" t="s">
        <v>1</v>
      </c>
    </row>
    <row r="8" spans="1:10" ht="24" customHeight="1" x14ac:dyDescent="0.15">
      <c r="A8" s="59"/>
      <c r="B8" s="34" t="str">
        <f>IF(人件費個別明細表6810[[#This Row],[列1]]="", "", TEXT(人件費個別明細表6810[[#This Row],[列1]],"aaaa"))</f>
        <v/>
      </c>
      <c r="C8" s="61"/>
      <c r="D8" s="7" t="s">
        <v>0</v>
      </c>
      <c r="E8" s="61"/>
      <c r="F8" s="63"/>
      <c r="G8"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8" s="67"/>
      <c r="I8" s="44" t="str">
        <f>IF(人件費個別明細表6810[[#This Row],[列6]]="","",IF(人件費個別明細表6810[[#This Row],[列6]]*24*人件費個別明細表6810[[#This Row],[列10]]&gt;10000,10000,人件費個別明細表6810[[#This Row],[列6]]*24*人件費個別明細表6810[[#This Row],[列10]]))</f>
        <v/>
      </c>
      <c r="J8" s="41"/>
    </row>
    <row r="9" spans="1:10" ht="24" customHeight="1" x14ac:dyDescent="0.15">
      <c r="A9" s="59"/>
      <c r="B9" s="34" t="str">
        <f>IF(人件費個別明細表6810[[#This Row],[列1]]="", "", TEXT(人件費個別明細表6810[[#This Row],[列1]],"aaaa"))</f>
        <v/>
      </c>
      <c r="C9" s="61"/>
      <c r="D9" s="7" t="s">
        <v>0</v>
      </c>
      <c r="E9" s="68"/>
      <c r="F9" s="63"/>
      <c r="G9"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9" s="67"/>
      <c r="I9" s="44" t="str">
        <f>IF(人件費個別明細表6810[[#This Row],[列6]]="","",IF(人件費個別明細表6810[[#This Row],[列6]]*24*人件費個別明細表6810[[#This Row],[列10]]&gt;10000,10000,人件費個別明細表6810[[#This Row],[列6]]*24*人件費個別明細表6810[[#This Row],[列10]]))</f>
        <v/>
      </c>
      <c r="J9" s="41"/>
    </row>
    <row r="10" spans="1:10" ht="24" customHeight="1" x14ac:dyDescent="0.15">
      <c r="A10" s="60"/>
      <c r="B10" s="34" t="str">
        <f>IF(人件費個別明細表6810[[#This Row],[列1]]="", "", TEXT(人件費個別明細表6810[[#This Row],[列1]],"aaaa"))</f>
        <v/>
      </c>
      <c r="C10" s="66"/>
      <c r="D10" s="7" t="s">
        <v>0</v>
      </c>
      <c r="E10" s="66"/>
      <c r="F10" s="63"/>
      <c r="G10"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0" s="67"/>
      <c r="I10" s="44" t="str">
        <f>IF(人件費個別明細表6810[[#This Row],[列6]]="","",IF(人件費個別明細表6810[[#This Row],[列6]]*24*人件費個別明細表6810[[#This Row],[列10]]&gt;10000,10000,人件費個別明細表6810[[#This Row],[列6]]*24*人件費個別明細表6810[[#This Row],[列10]]))</f>
        <v/>
      </c>
      <c r="J10" s="18"/>
    </row>
    <row r="11" spans="1:10" ht="24" customHeight="1" x14ac:dyDescent="0.15">
      <c r="A11" s="60"/>
      <c r="B11" s="34" t="str">
        <f>IF(人件費個別明細表6810[[#This Row],[列1]]="", "", TEXT(人件費個別明細表6810[[#This Row],[列1]],"aaaa"))</f>
        <v/>
      </c>
      <c r="C11" s="66"/>
      <c r="D11" s="7" t="s">
        <v>0</v>
      </c>
      <c r="E11" s="66"/>
      <c r="F11" s="63"/>
      <c r="G11"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1" s="67"/>
      <c r="I11" s="44" t="str">
        <f>IF(人件費個別明細表6810[[#This Row],[列6]]="","",IF(人件費個別明細表6810[[#This Row],[列6]]*24*人件費個別明細表6810[[#This Row],[列10]]&gt;10000,10000,人件費個別明細表6810[[#This Row],[列6]]*24*人件費個別明細表6810[[#This Row],[列10]]))</f>
        <v/>
      </c>
      <c r="J11" s="18"/>
    </row>
    <row r="12" spans="1:10" ht="24" customHeight="1" x14ac:dyDescent="0.15">
      <c r="A12" s="60"/>
      <c r="B12" s="34" t="str">
        <f>IF(人件費個別明細表6810[[#This Row],[列1]]="", "", TEXT(人件費個別明細表6810[[#This Row],[列1]],"aaaa"))</f>
        <v/>
      </c>
      <c r="C12" s="66"/>
      <c r="D12" s="7" t="s">
        <v>0</v>
      </c>
      <c r="E12" s="66"/>
      <c r="F12" s="63"/>
      <c r="G12"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2" s="67"/>
      <c r="I12" s="44" t="str">
        <f>IF(人件費個別明細表6810[[#This Row],[列6]]="","",IF(人件費個別明細表6810[[#This Row],[列6]]*24*人件費個別明細表6810[[#This Row],[列10]]&gt;10000,10000,人件費個別明細表6810[[#This Row],[列6]]*24*人件費個別明細表6810[[#This Row],[列10]]))</f>
        <v/>
      </c>
      <c r="J12" s="18"/>
    </row>
    <row r="13" spans="1:10" ht="24" customHeight="1" x14ac:dyDescent="0.15">
      <c r="A13" s="60"/>
      <c r="B13" s="34" t="str">
        <f>IF(人件費個別明細表6810[[#This Row],[列1]]="", "", TEXT(人件費個別明細表6810[[#This Row],[列1]],"aaaa"))</f>
        <v/>
      </c>
      <c r="C13" s="66"/>
      <c r="D13" s="7" t="s">
        <v>0</v>
      </c>
      <c r="E13" s="66"/>
      <c r="F13" s="63"/>
      <c r="G13"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3" s="67"/>
      <c r="I13" s="44" t="str">
        <f>IF(人件費個別明細表6810[[#This Row],[列6]]="","",IF(人件費個別明細表6810[[#This Row],[列6]]*24*人件費個別明細表6810[[#This Row],[列10]]&gt;10000,10000,人件費個別明細表6810[[#This Row],[列6]]*24*人件費個別明細表6810[[#This Row],[列10]]))</f>
        <v/>
      </c>
      <c r="J13" s="18"/>
    </row>
    <row r="14" spans="1:10" ht="24" customHeight="1" x14ac:dyDescent="0.15">
      <c r="A14" s="60"/>
      <c r="B14" s="34" t="str">
        <f>IF(人件費個別明細表6810[[#This Row],[列1]]="", "", TEXT(人件費個別明細表6810[[#This Row],[列1]],"aaaa"))</f>
        <v/>
      </c>
      <c r="C14" s="66"/>
      <c r="D14" s="7" t="s">
        <v>0</v>
      </c>
      <c r="E14" s="66"/>
      <c r="F14" s="63"/>
      <c r="G14"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4" s="67"/>
      <c r="I14" s="44" t="str">
        <f>IF(人件費個別明細表6810[[#This Row],[列6]]="","",IF(人件費個別明細表6810[[#This Row],[列6]]*24*人件費個別明細表6810[[#This Row],[列10]]&gt;10000,10000,人件費個別明細表6810[[#This Row],[列6]]*24*人件費個別明細表6810[[#This Row],[列10]]))</f>
        <v/>
      </c>
      <c r="J14" s="18"/>
    </row>
    <row r="15" spans="1:10" ht="24" customHeight="1" x14ac:dyDescent="0.15">
      <c r="A15" s="60"/>
      <c r="B15" s="34" t="str">
        <f>IF(人件費個別明細表6810[[#This Row],[列1]]="", "", TEXT(人件費個別明細表6810[[#This Row],[列1]],"aaaa"))</f>
        <v/>
      </c>
      <c r="C15" s="66"/>
      <c r="D15" s="7" t="s">
        <v>0</v>
      </c>
      <c r="E15" s="66"/>
      <c r="F15" s="63"/>
      <c r="G15"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5" s="67"/>
      <c r="I15" s="44" t="str">
        <f>IF(人件費個別明細表6810[[#This Row],[列6]]="","",IF(人件費個別明細表6810[[#This Row],[列6]]*24*人件費個別明細表6810[[#This Row],[列10]]&gt;10000,10000,人件費個別明細表6810[[#This Row],[列6]]*24*人件費個別明細表6810[[#This Row],[列10]]))</f>
        <v/>
      </c>
      <c r="J15" s="18"/>
    </row>
    <row r="16" spans="1:10" ht="24" customHeight="1" x14ac:dyDescent="0.15">
      <c r="A16" s="60"/>
      <c r="B16" s="34" t="str">
        <f>IF(人件費個別明細表6810[[#This Row],[列1]]="", "", TEXT(人件費個別明細表6810[[#This Row],[列1]],"aaaa"))</f>
        <v/>
      </c>
      <c r="C16" s="66"/>
      <c r="D16" s="7" t="s">
        <v>0</v>
      </c>
      <c r="E16" s="66"/>
      <c r="F16" s="63"/>
      <c r="G16"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6" s="67"/>
      <c r="I16" s="44" t="str">
        <f>IF(人件費個別明細表6810[[#This Row],[列6]]="","",IF(人件費個別明細表6810[[#This Row],[列6]]*24*人件費個別明細表6810[[#This Row],[列10]]&gt;10000,10000,人件費個別明細表6810[[#This Row],[列6]]*24*人件費個別明細表6810[[#This Row],[列10]]))</f>
        <v/>
      </c>
      <c r="J16" s="18"/>
    </row>
    <row r="17" spans="1:11" ht="24" customHeight="1" x14ac:dyDescent="0.15">
      <c r="A17" s="60"/>
      <c r="B17" s="34" t="str">
        <f>IF(人件費個別明細表6810[[#This Row],[列1]]="", "", TEXT(人件費個別明細表6810[[#This Row],[列1]],"aaaa"))</f>
        <v/>
      </c>
      <c r="C17" s="66"/>
      <c r="D17" s="7" t="s">
        <v>0</v>
      </c>
      <c r="E17" s="66"/>
      <c r="F17" s="63"/>
      <c r="G17"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7" s="67"/>
      <c r="I17" s="44" t="str">
        <f>IF(人件費個別明細表6810[[#This Row],[列6]]="","",IF(人件費個別明細表6810[[#This Row],[列6]]*24*人件費個別明細表6810[[#This Row],[列10]]&gt;10000,10000,人件費個別明細表6810[[#This Row],[列6]]*24*人件費個別明細表6810[[#This Row],[列10]]))</f>
        <v/>
      </c>
      <c r="J17" s="18"/>
    </row>
    <row r="18" spans="1:11" ht="24" customHeight="1" x14ac:dyDescent="0.15">
      <c r="A18" s="60"/>
      <c r="B18" s="34" t="str">
        <f>IF(人件費個別明細表6810[[#This Row],[列1]]="", "", TEXT(人件費個別明細表6810[[#This Row],[列1]],"aaaa"))</f>
        <v/>
      </c>
      <c r="C18" s="66"/>
      <c r="D18" s="7" t="s">
        <v>0</v>
      </c>
      <c r="E18" s="66"/>
      <c r="F18" s="63"/>
      <c r="G18"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8" s="67"/>
      <c r="I18" s="44" t="str">
        <f>IF(人件費個別明細表6810[[#This Row],[列6]]="","",IF(人件費個別明細表6810[[#This Row],[列6]]*24*人件費個別明細表6810[[#This Row],[列10]]&gt;10000,10000,人件費個別明細表6810[[#This Row],[列6]]*24*人件費個別明細表6810[[#This Row],[列10]]))</f>
        <v/>
      </c>
      <c r="J18" s="18"/>
    </row>
    <row r="19" spans="1:11" ht="24" customHeight="1" x14ac:dyDescent="0.15">
      <c r="A19" s="60"/>
      <c r="B19" s="34" t="str">
        <f>IF(人件費個別明細表6810[[#This Row],[列1]]="", "", TEXT(人件費個別明細表6810[[#This Row],[列1]],"aaaa"))</f>
        <v/>
      </c>
      <c r="C19" s="66"/>
      <c r="D19" s="7" t="s">
        <v>0</v>
      </c>
      <c r="E19" s="66"/>
      <c r="F19" s="63"/>
      <c r="G19"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19" s="67"/>
      <c r="I19" s="44" t="str">
        <f>IF(人件費個別明細表6810[[#This Row],[列6]]="","",IF(人件費個別明細表6810[[#This Row],[列6]]*24*人件費個別明細表6810[[#This Row],[列10]]&gt;10000,10000,人件費個別明細表6810[[#This Row],[列6]]*24*人件費個別明細表6810[[#This Row],[列10]]))</f>
        <v/>
      </c>
      <c r="J19" s="18"/>
    </row>
    <row r="20" spans="1:11" ht="24" customHeight="1" x14ac:dyDescent="0.15">
      <c r="A20" s="60"/>
      <c r="B20" s="34" t="str">
        <f>IF(人件費個別明細表6810[[#This Row],[列1]]="", "", TEXT(人件費個別明細表6810[[#This Row],[列1]],"aaaa"))</f>
        <v/>
      </c>
      <c r="C20" s="66"/>
      <c r="D20" s="7" t="s">
        <v>0</v>
      </c>
      <c r="E20" s="66"/>
      <c r="F20" s="63"/>
      <c r="G20"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0" s="67"/>
      <c r="I20" s="44" t="str">
        <f>IF(人件費個別明細表6810[[#This Row],[列6]]="","",IF(人件費個別明細表6810[[#This Row],[列6]]*24*人件費個別明細表6810[[#This Row],[列10]]&gt;10000,10000,人件費個別明細表6810[[#This Row],[列6]]*24*人件費個別明細表6810[[#This Row],[列10]]))</f>
        <v/>
      </c>
      <c r="J20" s="18"/>
    </row>
    <row r="21" spans="1:11" ht="24" customHeight="1" x14ac:dyDescent="0.15">
      <c r="A21" s="60"/>
      <c r="B21" s="34" t="str">
        <f>IF(人件費個別明細表6810[[#This Row],[列1]]="", "", TEXT(人件費個別明細表6810[[#This Row],[列1]],"aaaa"))</f>
        <v/>
      </c>
      <c r="C21" s="66"/>
      <c r="D21" s="7" t="s">
        <v>0</v>
      </c>
      <c r="E21" s="66"/>
      <c r="F21" s="63"/>
      <c r="G21"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1" s="67"/>
      <c r="I21" s="44" t="str">
        <f>IF(人件費個別明細表6810[[#This Row],[列6]]="","",IF(人件費個別明細表6810[[#This Row],[列6]]*24*人件費個別明細表6810[[#This Row],[列10]]&gt;10000,10000,人件費個別明細表6810[[#This Row],[列6]]*24*人件費個別明細表6810[[#This Row],[列10]]))</f>
        <v/>
      </c>
      <c r="J21" s="18"/>
    </row>
    <row r="22" spans="1:11" ht="24" customHeight="1" x14ac:dyDescent="0.15">
      <c r="A22" s="60"/>
      <c r="B22" s="34" t="str">
        <f>IF(人件費個別明細表6810[[#This Row],[列1]]="", "", TEXT(人件費個別明細表6810[[#This Row],[列1]],"aaaa"))</f>
        <v/>
      </c>
      <c r="C22" s="66"/>
      <c r="D22" s="7" t="s">
        <v>0</v>
      </c>
      <c r="E22" s="66"/>
      <c r="F22" s="63"/>
      <c r="G22"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2" s="67"/>
      <c r="I22" s="44" t="str">
        <f>IF(人件費個別明細表6810[[#This Row],[列6]]="","",IF(人件費個別明細表6810[[#This Row],[列6]]*24*人件費個別明細表6810[[#This Row],[列10]]&gt;10000,10000,人件費個別明細表6810[[#This Row],[列6]]*24*人件費個別明細表6810[[#This Row],[列10]]))</f>
        <v/>
      </c>
      <c r="J22" s="18"/>
    </row>
    <row r="23" spans="1:11" ht="24" customHeight="1" x14ac:dyDescent="0.15">
      <c r="A23" s="60"/>
      <c r="B23" s="34" t="str">
        <f>IF(人件費個別明細表6810[[#This Row],[列1]]="", "", TEXT(人件費個別明細表6810[[#This Row],[列1]],"aaaa"))</f>
        <v/>
      </c>
      <c r="C23" s="66"/>
      <c r="D23" s="7" t="s">
        <v>0</v>
      </c>
      <c r="E23" s="66"/>
      <c r="F23" s="63"/>
      <c r="G23"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3" s="67"/>
      <c r="I23" s="44" t="str">
        <f>IF(人件費個別明細表6810[[#This Row],[列6]]="","",IF(人件費個別明細表6810[[#This Row],[列6]]*24*人件費個別明細表6810[[#This Row],[列10]]&gt;10000,10000,人件費個別明細表6810[[#This Row],[列6]]*24*人件費個別明細表6810[[#This Row],[列10]]))</f>
        <v/>
      </c>
      <c r="J23" s="18"/>
    </row>
    <row r="24" spans="1:11" ht="24" customHeight="1" x14ac:dyDescent="0.15">
      <c r="A24" s="60"/>
      <c r="B24" s="34" t="str">
        <f>IF(人件費個別明細表6810[[#This Row],[列1]]="", "", TEXT(人件費個別明細表6810[[#This Row],[列1]],"aaaa"))</f>
        <v/>
      </c>
      <c r="C24" s="66"/>
      <c r="D24" s="7" t="s">
        <v>0</v>
      </c>
      <c r="E24" s="66"/>
      <c r="F24" s="63"/>
      <c r="G24"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4" s="67"/>
      <c r="I24" s="44" t="str">
        <f>IF(人件費個別明細表6810[[#This Row],[列6]]="","",IF(人件費個別明細表6810[[#This Row],[列6]]*24*人件費個別明細表6810[[#This Row],[列10]]&gt;10000,10000,人件費個別明細表6810[[#This Row],[列6]]*24*人件費個別明細表6810[[#This Row],[列10]]))</f>
        <v/>
      </c>
      <c r="J24" s="18"/>
    </row>
    <row r="25" spans="1:11" ht="24" customHeight="1" x14ac:dyDescent="0.15">
      <c r="A25" s="60"/>
      <c r="B25" s="34" t="str">
        <f>IF(人件費個別明細表6810[[#This Row],[列1]]="", "", TEXT(人件費個別明細表6810[[#This Row],[列1]],"aaaa"))</f>
        <v/>
      </c>
      <c r="C25" s="66"/>
      <c r="D25" s="7" t="s">
        <v>0</v>
      </c>
      <c r="E25" s="66"/>
      <c r="F25" s="63"/>
      <c r="G25"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5" s="67"/>
      <c r="I25" s="44" t="str">
        <f>IF(人件費個別明細表6810[[#This Row],[列6]]="","",IF(人件費個別明細表6810[[#This Row],[列6]]*24*人件費個別明細表6810[[#This Row],[列10]]&gt;10000,10000,人件費個別明細表6810[[#This Row],[列6]]*24*人件費個別明細表6810[[#This Row],[列10]]))</f>
        <v/>
      </c>
      <c r="J25" s="18"/>
    </row>
    <row r="26" spans="1:11" ht="24" customHeight="1" x14ac:dyDescent="0.15">
      <c r="A26" s="60"/>
      <c r="B26" s="34" t="str">
        <f>IF(人件費個別明細表6810[[#This Row],[列1]]="", "", TEXT(人件費個別明細表6810[[#This Row],[列1]],"aaaa"))</f>
        <v/>
      </c>
      <c r="C26" s="66"/>
      <c r="D26" s="7" t="s">
        <v>0</v>
      </c>
      <c r="E26" s="66"/>
      <c r="F26" s="63"/>
      <c r="G26"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6" s="67"/>
      <c r="I26" s="44" t="str">
        <f>IF(人件費個別明細表6810[[#This Row],[列6]]="","",IF(人件費個別明細表6810[[#This Row],[列6]]*24*人件費個別明細表6810[[#This Row],[列10]]&gt;10000,10000,人件費個別明細表6810[[#This Row],[列6]]*24*人件費個別明細表6810[[#This Row],[列10]]))</f>
        <v/>
      </c>
      <c r="J26" s="18"/>
    </row>
    <row r="27" spans="1:11" ht="24" customHeight="1" x14ac:dyDescent="0.15">
      <c r="A27" s="60"/>
      <c r="B27" s="34" t="str">
        <f>IF(人件費個別明細表6810[[#This Row],[列1]]="", "", TEXT(人件費個別明細表6810[[#This Row],[列1]],"aaaa"))</f>
        <v/>
      </c>
      <c r="C27" s="66"/>
      <c r="D27" s="7" t="s">
        <v>0</v>
      </c>
      <c r="E27" s="66"/>
      <c r="F27" s="63"/>
      <c r="G27"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7" s="67"/>
      <c r="I27" s="44" t="str">
        <f>IF(人件費個別明細表6810[[#This Row],[列6]]="","",IF(人件費個別明細表6810[[#This Row],[列6]]*24*人件費個別明細表6810[[#This Row],[列10]]&gt;10000,10000,人件費個別明細表6810[[#This Row],[列6]]*24*人件費個別明細表6810[[#This Row],[列10]]))</f>
        <v/>
      </c>
      <c r="J27" s="18"/>
    </row>
    <row r="28" spans="1:11" ht="24" customHeight="1" x14ac:dyDescent="0.15">
      <c r="A28" s="60"/>
      <c r="B28" s="34" t="str">
        <f>IF(人件費個別明細表6810[[#This Row],[列1]]="", "", TEXT(人件費個別明細表6810[[#This Row],[列1]],"aaaa"))</f>
        <v/>
      </c>
      <c r="C28" s="66"/>
      <c r="D28" s="7" t="s">
        <v>0</v>
      </c>
      <c r="E28" s="66"/>
      <c r="F28" s="63"/>
      <c r="G28"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8" s="67"/>
      <c r="I28" s="44" t="str">
        <f>IF(人件費個別明細表6810[[#This Row],[列6]]="","",IF(人件費個別明細表6810[[#This Row],[列6]]*24*人件費個別明細表6810[[#This Row],[列10]]&gt;10000,10000,人件費個別明細表6810[[#This Row],[列6]]*24*人件費個別明細表6810[[#This Row],[列10]]))</f>
        <v/>
      </c>
      <c r="J28" s="18"/>
    </row>
    <row r="29" spans="1:11" ht="24" customHeight="1" x14ac:dyDescent="0.15">
      <c r="A29" s="60"/>
      <c r="B29" s="34" t="str">
        <f>IF(人件費個別明細表6810[[#This Row],[列1]]="", "", TEXT(人件費個別明細表6810[[#This Row],[列1]],"aaaa"))</f>
        <v/>
      </c>
      <c r="C29" s="66"/>
      <c r="D29" s="7" t="s">
        <v>0</v>
      </c>
      <c r="E29" s="66"/>
      <c r="F29" s="63"/>
      <c r="G29"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29" s="67"/>
      <c r="I29" s="44" t="str">
        <f>IF(人件費個別明細表6810[[#This Row],[列6]]="","",IF(人件費個別明細表6810[[#This Row],[列6]]*24*人件費個別明細表6810[[#This Row],[列10]]&gt;10000,10000,人件費個別明細表6810[[#This Row],[列6]]*24*人件費個別明細表6810[[#This Row],[列10]]))</f>
        <v/>
      </c>
      <c r="J29" s="18"/>
    </row>
    <row r="30" spans="1:11" ht="24" customHeight="1" x14ac:dyDescent="0.15">
      <c r="A30" s="60"/>
      <c r="B30" s="34" t="str">
        <f>IF(人件費個別明細表6810[[#This Row],[列1]]="", "", TEXT(人件費個別明細表6810[[#This Row],[列1]],"aaaa"))</f>
        <v/>
      </c>
      <c r="C30" s="66"/>
      <c r="D30" s="7" t="s">
        <v>0</v>
      </c>
      <c r="E30" s="66"/>
      <c r="F30" s="63"/>
      <c r="G30" s="9" t="str">
        <f>IF(人件費個別明細表6810[[#This Row],[列2]]="","",MIN(IF((人件費個別明細表6810[[#This Row],[列4]]-人件費個別明細表6810[[#This Row],[列2]]-人件費個別明細表6810[[#This Row],[列5]])&gt;0,FLOOR((人件費個別明細表6810[[#This Row],[列4]]-人件費個別明細表6810[[#This Row],[列2]]-人件費個別明細表6810[[#This Row],[列5]]),"0:30"),""),"8:00"))</f>
        <v/>
      </c>
      <c r="H30" s="67"/>
      <c r="I30" s="44" t="str">
        <f>IF(人件費個別明細表6810[[#This Row],[列6]]="","",IF(人件費個別明細表6810[[#This Row],[列6]]*24*人件費個別明細表6810[[#This Row],[列10]]&gt;10000,10000,人件費個別明細表6810[[#This Row],[列6]]*24*人件費個別明細表6810[[#This Row],[列10]]))</f>
        <v/>
      </c>
      <c r="J30" s="18"/>
    </row>
    <row r="31" spans="1:11" ht="24" customHeight="1" x14ac:dyDescent="0.15">
      <c r="A31" s="11" t="s">
        <v>2</v>
      </c>
      <c r="B31" s="12"/>
      <c r="C31" s="12">
        <f>SUBTOTAL(102,人件費個別明細表6810[列2])</f>
        <v>0</v>
      </c>
      <c r="D31" s="13" t="s">
        <v>34</v>
      </c>
      <c r="E31" s="14"/>
      <c r="F31" s="15"/>
      <c r="G31" s="33">
        <f>SUBTOTAL(109,人件費個別明細表6810[列6])</f>
        <v>0</v>
      </c>
      <c r="H31" s="33"/>
      <c r="I31" s="45">
        <f>SUBTOTAL(109,人件費個別明細表6810[列9])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31" priority="1" operator="greaterThan">
      <formula>6.25</formula>
    </cfRule>
  </conditionalFormatting>
  <dataValidations count="2">
    <dataValidation imeMode="hiragana" allowBlank="1" showInputMessage="1" showErrorMessage="1" sqref="J8:J30" xr:uid="{81CB5871-B1FB-4818-A319-81C16700764A}"/>
    <dataValidation imeMode="halfAlpha" allowBlank="1" showInputMessage="1" showErrorMessage="1" sqref="I8:I30 E8:G30 A8:C30" xr:uid="{DE0F19D8-7285-465A-A6B5-3F6427E40313}"/>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1FCD8839-80E3-4BA0-8433-078D9DC2D15C}">
          <x14:formula1>
            <xm:f>(集計!$B$11:$B$12)</xm:f>
          </x14:formula1>
          <xm:sqref>H9</xm:sqref>
        </x14:dataValidation>
        <x14:dataValidation type="list" allowBlank="1" showInputMessage="1" showErrorMessage="1" xr:uid="{49378302-416A-4225-840E-AA18264051D8}">
          <x14:formula1>
            <xm:f>(集計!$B$11:$B$13)</xm:f>
          </x14:formula1>
          <xm:sqref>H8 H10:H30</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1A11-30FA-428D-875F-A28E266FA84D}">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R8年12月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4" t="s">
        <v>4</v>
      </c>
      <c r="B7" s="54" t="s">
        <v>16</v>
      </c>
      <c r="C7" s="70" t="s">
        <v>9</v>
      </c>
      <c r="D7" s="70"/>
      <c r="E7" s="70"/>
      <c r="F7" s="17" t="s">
        <v>7</v>
      </c>
      <c r="G7" s="54" t="s">
        <v>8</v>
      </c>
      <c r="H7" s="54" t="s">
        <v>30</v>
      </c>
      <c r="I7" s="54" t="s">
        <v>25</v>
      </c>
      <c r="J7" s="32" t="s">
        <v>1</v>
      </c>
    </row>
    <row r="8" spans="1:10" ht="24" customHeight="1" x14ac:dyDescent="0.15">
      <c r="A8" s="59"/>
      <c r="B8" s="34" t="str">
        <f>IF(人件費個別明細表681011[[#This Row],[列1]]="", "", TEXT(人件費個別明細表681011[[#This Row],[列1]],"aaaa"))</f>
        <v/>
      </c>
      <c r="C8" s="61"/>
      <c r="D8" s="7" t="s">
        <v>0</v>
      </c>
      <c r="E8" s="61"/>
      <c r="F8" s="63"/>
      <c r="G8"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8" s="67"/>
      <c r="I8" s="44" t="str">
        <f>IF(人件費個別明細表681011[[#This Row],[列6]]="","",IF(人件費個別明細表681011[[#This Row],[列6]]*24*人件費個別明細表681011[[#This Row],[列10]]&gt;10000,10000,人件費個別明細表681011[[#This Row],[列6]]*24*人件費個別明細表681011[[#This Row],[列10]]))</f>
        <v/>
      </c>
      <c r="J8" s="41"/>
    </row>
    <row r="9" spans="1:10" ht="24" customHeight="1" x14ac:dyDescent="0.15">
      <c r="A9" s="59"/>
      <c r="B9" s="34" t="str">
        <f>IF(人件費個別明細表681011[[#This Row],[列1]]="", "", TEXT(人件費個別明細表681011[[#This Row],[列1]],"aaaa"))</f>
        <v/>
      </c>
      <c r="C9" s="61"/>
      <c r="D9" s="7" t="s">
        <v>0</v>
      </c>
      <c r="E9" s="68"/>
      <c r="F9" s="63"/>
      <c r="G9"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9" s="67"/>
      <c r="I9" s="44" t="str">
        <f>IF(人件費個別明細表681011[[#This Row],[列6]]="","",IF(人件費個別明細表681011[[#This Row],[列6]]*24*人件費個別明細表681011[[#This Row],[列10]]&gt;10000,10000,人件費個別明細表681011[[#This Row],[列6]]*24*人件費個別明細表681011[[#This Row],[列10]]))</f>
        <v/>
      </c>
      <c r="J9" s="41"/>
    </row>
    <row r="10" spans="1:10" ht="24" customHeight="1" x14ac:dyDescent="0.15">
      <c r="A10" s="60"/>
      <c r="B10" s="34" t="str">
        <f>IF(人件費個別明細表681011[[#This Row],[列1]]="", "", TEXT(人件費個別明細表681011[[#This Row],[列1]],"aaaa"))</f>
        <v/>
      </c>
      <c r="C10" s="66"/>
      <c r="D10" s="7" t="s">
        <v>0</v>
      </c>
      <c r="E10" s="66"/>
      <c r="F10" s="63"/>
      <c r="G10"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0" s="67"/>
      <c r="I10" s="44" t="str">
        <f>IF(人件費個別明細表681011[[#This Row],[列6]]="","",IF(人件費個別明細表681011[[#This Row],[列6]]*24*人件費個別明細表681011[[#This Row],[列10]]&gt;10000,10000,人件費個別明細表681011[[#This Row],[列6]]*24*人件費個別明細表681011[[#This Row],[列10]]))</f>
        <v/>
      </c>
      <c r="J10" s="18"/>
    </row>
    <row r="11" spans="1:10" ht="24" customHeight="1" x14ac:dyDescent="0.15">
      <c r="A11" s="60"/>
      <c r="B11" s="34" t="str">
        <f>IF(人件費個別明細表681011[[#This Row],[列1]]="", "", TEXT(人件費個別明細表681011[[#This Row],[列1]],"aaaa"))</f>
        <v/>
      </c>
      <c r="C11" s="66"/>
      <c r="D11" s="7" t="s">
        <v>0</v>
      </c>
      <c r="E11" s="66"/>
      <c r="F11" s="63"/>
      <c r="G11"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1" s="67"/>
      <c r="I11" s="44" t="str">
        <f>IF(人件費個別明細表681011[[#This Row],[列6]]="","",IF(人件費個別明細表681011[[#This Row],[列6]]*24*人件費個別明細表681011[[#This Row],[列10]]&gt;10000,10000,人件費個別明細表681011[[#This Row],[列6]]*24*人件費個別明細表681011[[#This Row],[列10]]))</f>
        <v/>
      </c>
      <c r="J11" s="18"/>
    </row>
    <row r="12" spans="1:10" ht="24" customHeight="1" x14ac:dyDescent="0.15">
      <c r="A12" s="60"/>
      <c r="B12" s="34" t="str">
        <f>IF(人件費個別明細表681011[[#This Row],[列1]]="", "", TEXT(人件費個別明細表681011[[#This Row],[列1]],"aaaa"))</f>
        <v/>
      </c>
      <c r="C12" s="66"/>
      <c r="D12" s="7" t="s">
        <v>0</v>
      </c>
      <c r="E12" s="66"/>
      <c r="F12" s="63"/>
      <c r="G12"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2" s="67"/>
      <c r="I12" s="44" t="str">
        <f>IF(人件費個別明細表681011[[#This Row],[列6]]="","",IF(人件費個別明細表681011[[#This Row],[列6]]*24*人件費個別明細表681011[[#This Row],[列10]]&gt;10000,10000,人件費個別明細表681011[[#This Row],[列6]]*24*人件費個別明細表681011[[#This Row],[列10]]))</f>
        <v/>
      </c>
      <c r="J12" s="18"/>
    </row>
    <row r="13" spans="1:10" ht="24" customHeight="1" x14ac:dyDescent="0.15">
      <c r="A13" s="60"/>
      <c r="B13" s="34" t="str">
        <f>IF(人件費個別明細表681011[[#This Row],[列1]]="", "", TEXT(人件費個別明細表681011[[#This Row],[列1]],"aaaa"))</f>
        <v/>
      </c>
      <c r="C13" s="66"/>
      <c r="D13" s="7" t="s">
        <v>0</v>
      </c>
      <c r="E13" s="66"/>
      <c r="F13" s="63"/>
      <c r="G13"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3" s="67"/>
      <c r="I13" s="44" t="str">
        <f>IF(人件費個別明細表681011[[#This Row],[列6]]="","",IF(人件費個別明細表681011[[#This Row],[列6]]*24*人件費個別明細表681011[[#This Row],[列10]]&gt;10000,10000,人件費個別明細表681011[[#This Row],[列6]]*24*人件費個別明細表681011[[#This Row],[列10]]))</f>
        <v/>
      </c>
      <c r="J13" s="18"/>
    </row>
    <row r="14" spans="1:10" ht="24" customHeight="1" x14ac:dyDescent="0.15">
      <c r="A14" s="60"/>
      <c r="B14" s="34" t="str">
        <f>IF(人件費個別明細表681011[[#This Row],[列1]]="", "", TEXT(人件費個別明細表681011[[#This Row],[列1]],"aaaa"))</f>
        <v/>
      </c>
      <c r="C14" s="66"/>
      <c r="D14" s="7" t="s">
        <v>0</v>
      </c>
      <c r="E14" s="66"/>
      <c r="F14" s="63"/>
      <c r="G14"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4" s="67"/>
      <c r="I14" s="44" t="str">
        <f>IF(人件費個別明細表681011[[#This Row],[列6]]="","",IF(人件費個別明細表681011[[#This Row],[列6]]*24*人件費個別明細表681011[[#This Row],[列10]]&gt;10000,10000,人件費個別明細表681011[[#This Row],[列6]]*24*人件費個別明細表681011[[#This Row],[列10]]))</f>
        <v/>
      </c>
      <c r="J14" s="18"/>
    </row>
    <row r="15" spans="1:10" ht="24" customHeight="1" x14ac:dyDescent="0.15">
      <c r="A15" s="60"/>
      <c r="B15" s="34" t="str">
        <f>IF(人件費個別明細表681011[[#This Row],[列1]]="", "", TEXT(人件費個別明細表681011[[#This Row],[列1]],"aaaa"))</f>
        <v/>
      </c>
      <c r="C15" s="66"/>
      <c r="D15" s="7" t="s">
        <v>0</v>
      </c>
      <c r="E15" s="66"/>
      <c r="F15" s="63"/>
      <c r="G15"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5" s="67"/>
      <c r="I15" s="44" t="str">
        <f>IF(人件費個別明細表681011[[#This Row],[列6]]="","",IF(人件費個別明細表681011[[#This Row],[列6]]*24*人件費個別明細表681011[[#This Row],[列10]]&gt;10000,10000,人件費個別明細表681011[[#This Row],[列6]]*24*人件費個別明細表681011[[#This Row],[列10]]))</f>
        <v/>
      </c>
      <c r="J15" s="18"/>
    </row>
    <row r="16" spans="1:10" ht="24" customHeight="1" x14ac:dyDescent="0.15">
      <c r="A16" s="60"/>
      <c r="B16" s="34" t="str">
        <f>IF(人件費個別明細表681011[[#This Row],[列1]]="", "", TEXT(人件費個別明細表681011[[#This Row],[列1]],"aaaa"))</f>
        <v/>
      </c>
      <c r="C16" s="66"/>
      <c r="D16" s="7" t="s">
        <v>0</v>
      </c>
      <c r="E16" s="66"/>
      <c r="F16" s="63"/>
      <c r="G16"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6" s="67"/>
      <c r="I16" s="44" t="str">
        <f>IF(人件費個別明細表681011[[#This Row],[列6]]="","",IF(人件費個別明細表681011[[#This Row],[列6]]*24*人件費個別明細表681011[[#This Row],[列10]]&gt;10000,10000,人件費個別明細表681011[[#This Row],[列6]]*24*人件費個別明細表681011[[#This Row],[列10]]))</f>
        <v/>
      </c>
      <c r="J16" s="18"/>
    </row>
    <row r="17" spans="1:11" ht="24" customHeight="1" x14ac:dyDescent="0.15">
      <c r="A17" s="60"/>
      <c r="B17" s="34" t="str">
        <f>IF(人件費個別明細表681011[[#This Row],[列1]]="", "", TEXT(人件費個別明細表681011[[#This Row],[列1]],"aaaa"))</f>
        <v/>
      </c>
      <c r="C17" s="66"/>
      <c r="D17" s="7" t="s">
        <v>0</v>
      </c>
      <c r="E17" s="66"/>
      <c r="F17" s="63"/>
      <c r="G17"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7" s="67"/>
      <c r="I17" s="44" t="str">
        <f>IF(人件費個別明細表681011[[#This Row],[列6]]="","",IF(人件費個別明細表681011[[#This Row],[列6]]*24*人件費個別明細表681011[[#This Row],[列10]]&gt;10000,10000,人件費個別明細表681011[[#This Row],[列6]]*24*人件費個別明細表681011[[#This Row],[列10]]))</f>
        <v/>
      </c>
      <c r="J17" s="18"/>
    </row>
    <row r="18" spans="1:11" ht="24" customHeight="1" x14ac:dyDescent="0.15">
      <c r="A18" s="60"/>
      <c r="B18" s="34" t="str">
        <f>IF(人件費個別明細表681011[[#This Row],[列1]]="", "", TEXT(人件費個別明細表681011[[#This Row],[列1]],"aaaa"))</f>
        <v/>
      </c>
      <c r="C18" s="66"/>
      <c r="D18" s="7" t="s">
        <v>0</v>
      </c>
      <c r="E18" s="66"/>
      <c r="F18" s="63"/>
      <c r="G18"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8" s="67"/>
      <c r="I18" s="44" t="str">
        <f>IF(人件費個別明細表681011[[#This Row],[列6]]="","",IF(人件費個別明細表681011[[#This Row],[列6]]*24*人件費個別明細表681011[[#This Row],[列10]]&gt;10000,10000,人件費個別明細表681011[[#This Row],[列6]]*24*人件費個別明細表681011[[#This Row],[列10]]))</f>
        <v/>
      </c>
      <c r="J18" s="18"/>
    </row>
    <row r="19" spans="1:11" ht="24" customHeight="1" x14ac:dyDescent="0.15">
      <c r="A19" s="60"/>
      <c r="B19" s="34" t="str">
        <f>IF(人件費個別明細表681011[[#This Row],[列1]]="", "", TEXT(人件費個別明細表681011[[#This Row],[列1]],"aaaa"))</f>
        <v/>
      </c>
      <c r="C19" s="66"/>
      <c r="D19" s="7" t="s">
        <v>0</v>
      </c>
      <c r="E19" s="66"/>
      <c r="F19" s="63"/>
      <c r="G19"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19" s="67"/>
      <c r="I19" s="44" t="str">
        <f>IF(人件費個別明細表681011[[#This Row],[列6]]="","",IF(人件費個別明細表681011[[#This Row],[列6]]*24*人件費個別明細表681011[[#This Row],[列10]]&gt;10000,10000,人件費個別明細表681011[[#This Row],[列6]]*24*人件費個別明細表681011[[#This Row],[列10]]))</f>
        <v/>
      </c>
      <c r="J19" s="18"/>
    </row>
    <row r="20" spans="1:11" ht="24" customHeight="1" x14ac:dyDescent="0.15">
      <c r="A20" s="60"/>
      <c r="B20" s="34" t="str">
        <f>IF(人件費個別明細表681011[[#This Row],[列1]]="", "", TEXT(人件費個別明細表681011[[#This Row],[列1]],"aaaa"))</f>
        <v/>
      </c>
      <c r="C20" s="66"/>
      <c r="D20" s="7" t="s">
        <v>0</v>
      </c>
      <c r="E20" s="66"/>
      <c r="F20" s="63"/>
      <c r="G20"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0" s="67"/>
      <c r="I20" s="44" t="str">
        <f>IF(人件費個別明細表681011[[#This Row],[列6]]="","",IF(人件費個別明細表681011[[#This Row],[列6]]*24*人件費個別明細表681011[[#This Row],[列10]]&gt;10000,10000,人件費個別明細表681011[[#This Row],[列6]]*24*人件費個別明細表681011[[#This Row],[列10]]))</f>
        <v/>
      </c>
      <c r="J20" s="18"/>
    </row>
    <row r="21" spans="1:11" ht="24" customHeight="1" x14ac:dyDescent="0.15">
      <c r="A21" s="60"/>
      <c r="B21" s="34" t="str">
        <f>IF(人件費個別明細表681011[[#This Row],[列1]]="", "", TEXT(人件費個別明細表681011[[#This Row],[列1]],"aaaa"))</f>
        <v/>
      </c>
      <c r="C21" s="66"/>
      <c r="D21" s="7" t="s">
        <v>0</v>
      </c>
      <c r="E21" s="66"/>
      <c r="F21" s="63"/>
      <c r="G21"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1" s="67"/>
      <c r="I21" s="44" t="str">
        <f>IF(人件費個別明細表681011[[#This Row],[列6]]="","",IF(人件費個別明細表681011[[#This Row],[列6]]*24*人件費個別明細表681011[[#This Row],[列10]]&gt;10000,10000,人件費個別明細表681011[[#This Row],[列6]]*24*人件費個別明細表681011[[#This Row],[列10]]))</f>
        <v/>
      </c>
      <c r="J21" s="18"/>
    </row>
    <row r="22" spans="1:11" ht="24" customHeight="1" x14ac:dyDescent="0.15">
      <c r="A22" s="60"/>
      <c r="B22" s="34" t="str">
        <f>IF(人件費個別明細表681011[[#This Row],[列1]]="", "", TEXT(人件費個別明細表681011[[#This Row],[列1]],"aaaa"))</f>
        <v/>
      </c>
      <c r="C22" s="66"/>
      <c r="D22" s="7" t="s">
        <v>0</v>
      </c>
      <c r="E22" s="66"/>
      <c r="F22" s="63"/>
      <c r="G22"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2" s="67"/>
      <c r="I22" s="44" t="str">
        <f>IF(人件費個別明細表681011[[#This Row],[列6]]="","",IF(人件費個別明細表681011[[#This Row],[列6]]*24*人件費個別明細表681011[[#This Row],[列10]]&gt;10000,10000,人件費個別明細表681011[[#This Row],[列6]]*24*人件費個別明細表681011[[#This Row],[列10]]))</f>
        <v/>
      </c>
      <c r="J22" s="18"/>
    </row>
    <row r="23" spans="1:11" ht="24" customHeight="1" x14ac:dyDescent="0.15">
      <c r="A23" s="60"/>
      <c r="B23" s="34" t="str">
        <f>IF(人件費個別明細表681011[[#This Row],[列1]]="", "", TEXT(人件費個別明細表681011[[#This Row],[列1]],"aaaa"))</f>
        <v/>
      </c>
      <c r="C23" s="66"/>
      <c r="D23" s="7" t="s">
        <v>0</v>
      </c>
      <c r="E23" s="66"/>
      <c r="F23" s="63"/>
      <c r="G23"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3" s="67"/>
      <c r="I23" s="44" t="str">
        <f>IF(人件費個別明細表681011[[#This Row],[列6]]="","",IF(人件費個別明細表681011[[#This Row],[列6]]*24*人件費個別明細表681011[[#This Row],[列10]]&gt;10000,10000,人件費個別明細表681011[[#This Row],[列6]]*24*人件費個別明細表681011[[#This Row],[列10]]))</f>
        <v/>
      </c>
      <c r="J23" s="18"/>
    </row>
    <row r="24" spans="1:11" ht="24" customHeight="1" x14ac:dyDescent="0.15">
      <c r="A24" s="60"/>
      <c r="B24" s="34" t="str">
        <f>IF(人件費個別明細表681011[[#This Row],[列1]]="", "", TEXT(人件費個別明細表681011[[#This Row],[列1]],"aaaa"))</f>
        <v/>
      </c>
      <c r="C24" s="66"/>
      <c r="D24" s="7" t="s">
        <v>0</v>
      </c>
      <c r="E24" s="66"/>
      <c r="F24" s="63"/>
      <c r="G24"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4" s="67"/>
      <c r="I24" s="44" t="str">
        <f>IF(人件費個別明細表681011[[#This Row],[列6]]="","",IF(人件費個別明細表681011[[#This Row],[列6]]*24*人件費個別明細表681011[[#This Row],[列10]]&gt;10000,10000,人件費個別明細表681011[[#This Row],[列6]]*24*人件費個別明細表681011[[#This Row],[列10]]))</f>
        <v/>
      </c>
      <c r="J24" s="18"/>
    </row>
    <row r="25" spans="1:11" ht="24" customHeight="1" x14ac:dyDescent="0.15">
      <c r="A25" s="60"/>
      <c r="B25" s="34" t="str">
        <f>IF(人件費個別明細表681011[[#This Row],[列1]]="", "", TEXT(人件費個別明細表681011[[#This Row],[列1]],"aaaa"))</f>
        <v/>
      </c>
      <c r="C25" s="66"/>
      <c r="D25" s="7" t="s">
        <v>0</v>
      </c>
      <c r="E25" s="66"/>
      <c r="F25" s="63"/>
      <c r="G25"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5" s="67"/>
      <c r="I25" s="44" t="str">
        <f>IF(人件費個別明細表681011[[#This Row],[列6]]="","",IF(人件費個別明細表681011[[#This Row],[列6]]*24*人件費個別明細表681011[[#This Row],[列10]]&gt;10000,10000,人件費個別明細表681011[[#This Row],[列6]]*24*人件費個別明細表681011[[#This Row],[列10]]))</f>
        <v/>
      </c>
      <c r="J25" s="18"/>
    </row>
    <row r="26" spans="1:11" ht="24" customHeight="1" x14ac:dyDescent="0.15">
      <c r="A26" s="60"/>
      <c r="B26" s="34" t="str">
        <f>IF(人件費個別明細表681011[[#This Row],[列1]]="", "", TEXT(人件費個別明細表681011[[#This Row],[列1]],"aaaa"))</f>
        <v/>
      </c>
      <c r="C26" s="66"/>
      <c r="D26" s="7" t="s">
        <v>0</v>
      </c>
      <c r="E26" s="66"/>
      <c r="F26" s="63"/>
      <c r="G26"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6" s="67"/>
      <c r="I26" s="44" t="str">
        <f>IF(人件費個別明細表681011[[#This Row],[列6]]="","",IF(人件費個別明細表681011[[#This Row],[列6]]*24*人件費個別明細表681011[[#This Row],[列10]]&gt;10000,10000,人件費個別明細表681011[[#This Row],[列6]]*24*人件費個別明細表681011[[#This Row],[列10]]))</f>
        <v/>
      </c>
      <c r="J26" s="18"/>
    </row>
    <row r="27" spans="1:11" ht="24" customHeight="1" x14ac:dyDescent="0.15">
      <c r="A27" s="60"/>
      <c r="B27" s="34" t="str">
        <f>IF(人件費個別明細表681011[[#This Row],[列1]]="", "", TEXT(人件費個別明細表681011[[#This Row],[列1]],"aaaa"))</f>
        <v/>
      </c>
      <c r="C27" s="66"/>
      <c r="D27" s="7" t="s">
        <v>0</v>
      </c>
      <c r="E27" s="66"/>
      <c r="F27" s="63"/>
      <c r="G27"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7" s="67"/>
      <c r="I27" s="44" t="str">
        <f>IF(人件費個別明細表681011[[#This Row],[列6]]="","",IF(人件費個別明細表681011[[#This Row],[列6]]*24*人件費個別明細表681011[[#This Row],[列10]]&gt;10000,10000,人件費個別明細表681011[[#This Row],[列6]]*24*人件費個別明細表681011[[#This Row],[列10]]))</f>
        <v/>
      </c>
      <c r="J27" s="18"/>
    </row>
    <row r="28" spans="1:11" ht="24" customHeight="1" x14ac:dyDescent="0.15">
      <c r="A28" s="60"/>
      <c r="B28" s="34" t="str">
        <f>IF(人件費個別明細表681011[[#This Row],[列1]]="", "", TEXT(人件費個別明細表681011[[#This Row],[列1]],"aaaa"))</f>
        <v/>
      </c>
      <c r="C28" s="66"/>
      <c r="D28" s="7" t="s">
        <v>0</v>
      </c>
      <c r="E28" s="66"/>
      <c r="F28" s="63"/>
      <c r="G28"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8" s="67"/>
      <c r="I28" s="44" t="str">
        <f>IF(人件費個別明細表681011[[#This Row],[列6]]="","",IF(人件費個別明細表681011[[#This Row],[列6]]*24*人件費個別明細表681011[[#This Row],[列10]]&gt;10000,10000,人件費個別明細表681011[[#This Row],[列6]]*24*人件費個別明細表681011[[#This Row],[列10]]))</f>
        <v/>
      </c>
      <c r="J28" s="18"/>
    </row>
    <row r="29" spans="1:11" ht="24" customHeight="1" x14ac:dyDescent="0.15">
      <c r="A29" s="60"/>
      <c r="B29" s="34" t="str">
        <f>IF(人件費個別明細表681011[[#This Row],[列1]]="", "", TEXT(人件費個別明細表681011[[#This Row],[列1]],"aaaa"))</f>
        <v/>
      </c>
      <c r="C29" s="66"/>
      <c r="D29" s="7" t="s">
        <v>0</v>
      </c>
      <c r="E29" s="66"/>
      <c r="F29" s="63"/>
      <c r="G29"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29" s="67"/>
      <c r="I29" s="44" t="str">
        <f>IF(人件費個別明細表681011[[#This Row],[列6]]="","",IF(人件費個別明細表681011[[#This Row],[列6]]*24*人件費個別明細表681011[[#This Row],[列10]]&gt;10000,10000,人件費個別明細表681011[[#This Row],[列6]]*24*人件費個別明細表681011[[#This Row],[列10]]))</f>
        <v/>
      </c>
      <c r="J29" s="18"/>
    </row>
    <row r="30" spans="1:11" ht="24" customHeight="1" x14ac:dyDescent="0.15">
      <c r="A30" s="60"/>
      <c r="B30" s="34" t="str">
        <f>IF(人件費個別明細表681011[[#This Row],[列1]]="", "", TEXT(人件費個別明細表681011[[#This Row],[列1]],"aaaa"))</f>
        <v/>
      </c>
      <c r="C30" s="66"/>
      <c r="D30" s="7" t="s">
        <v>0</v>
      </c>
      <c r="E30" s="66"/>
      <c r="F30" s="63"/>
      <c r="G30" s="9" t="str">
        <f>IF(人件費個別明細表681011[[#This Row],[列2]]="","",MIN(IF((人件費個別明細表681011[[#This Row],[列4]]-人件費個別明細表681011[[#This Row],[列2]]-人件費個別明細表681011[[#This Row],[列5]])&gt;0,FLOOR((人件費個別明細表681011[[#This Row],[列4]]-人件費個別明細表681011[[#This Row],[列2]]-人件費個別明細表681011[[#This Row],[列5]]),"0:30"),""),"8:00"))</f>
        <v/>
      </c>
      <c r="H30" s="67"/>
      <c r="I30" s="44" t="str">
        <f>IF(人件費個別明細表681011[[#This Row],[列6]]="","",IF(人件費個別明細表681011[[#This Row],[列6]]*24*人件費個別明細表681011[[#This Row],[列10]]&gt;10000,10000,人件費個別明細表681011[[#This Row],[列6]]*24*人件費個別明細表681011[[#This Row],[列10]]))</f>
        <v/>
      </c>
      <c r="J30" s="18"/>
    </row>
    <row r="31" spans="1:11" ht="24" customHeight="1" x14ac:dyDescent="0.15">
      <c r="A31" s="11" t="s">
        <v>2</v>
      </c>
      <c r="B31" s="12"/>
      <c r="C31" s="12">
        <f>SUBTOTAL(102,人件費個別明細表681011[列2])</f>
        <v>0</v>
      </c>
      <c r="D31" s="13" t="s">
        <v>34</v>
      </c>
      <c r="E31" s="14"/>
      <c r="F31" s="15"/>
      <c r="G31" s="33">
        <f>SUBTOTAL(109,人件費個別明細表681011[列6])</f>
        <v>0</v>
      </c>
      <c r="H31" s="33"/>
      <c r="I31" s="45">
        <f>SUBTOTAL(109,人件費個別明細表681011[列9])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30" priority="1" operator="greaterThan">
      <formula>6.25</formula>
    </cfRule>
  </conditionalFormatting>
  <dataValidations count="2">
    <dataValidation imeMode="halfAlpha" allowBlank="1" showInputMessage="1" showErrorMessage="1" sqref="I8:I30 E8:G30 A8:C30" xr:uid="{EC5F66B6-4759-4DF5-9DC1-3E129BC7CAF9}"/>
    <dataValidation imeMode="hiragana" allowBlank="1" showInputMessage="1" showErrorMessage="1" sqref="J8:J30" xr:uid="{1BA325A8-1BD9-4C0C-AC26-F160E8F36AB3}"/>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E9880AA4-2651-47C8-9B6B-2B1D17F266BC}">
          <x14:formula1>
            <xm:f>(集計!$B$11:$B$13)</xm:f>
          </x14:formula1>
          <xm:sqref>H8 H10:H30</xm:sqref>
        </x14:dataValidation>
        <x14:dataValidation type="list" allowBlank="1" showInputMessage="1" showErrorMessage="1" xr:uid="{6B690165-4AA7-451F-B9C1-5241029191D4}">
          <x14:formula1>
            <xm:f>(集計!$B$11:$B$12)</xm:f>
          </x14:formula1>
          <xm:sqref>H9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8A2FB-6748-4ED4-9D64-60F3A4C67FCD}">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R9年1月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4" t="s">
        <v>4</v>
      </c>
      <c r="B7" s="54" t="s">
        <v>16</v>
      </c>
      <c r="C7" s="70" t="s">
        <v>9</v>
      </c>
      <c r="D7" s="70"/>
      <c r="E7" s="70"/>
      <c r="F7" s="17" t="s">
        <v>7</v>
      </c>
      <c r="G7" s="54" t="s">
        <v>8</v>
      </c>
      <c r="H7" s="54" t="s">
        <v>30</v>
      </c>
      <c r="I7" s="54" t="s">
        <v>25</v>
      </c>
      <c r="J7" s="32" t="s">
        <v>1</v>
      </c>
    </row>
    <row r="8" spans="1:10" ht="24" customHeight="1" x14ac:dyDescent="0.15">
      <c r="A8" s="59"/>
      <c r="B8" s="34" t="str">
        <f>IF(人件費個別明細表68101112[[#This Row],[列1]]="", "", TEXT(人件費個別明細表68101112[[#This Row],[列1]],"aaaa"))</f>
        <v/>
      </c>
      <c r="C8" s="61"/>
      <c r="D8" s="7" t="s">
        <v>0</v>
      </c>
      <c r="E8" s="61"/>
      <c r="F8" s="63"/>
      <c r="G8"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8" s="67"/>
      <c r="I8" s="44" t="str">
        <f>IF(人件費個別明細表68101112[[#This Row],[列6]]="","",IF(人件費個別明細表68101112[[#This Row],[列6]]*24*人件費個別明細表68101112[[#This Row],[列10]]&gt;10000,10000,人件費個別明細表68101112[[#This Row],[列6]]*24*人件費個別明細表68101112[[#This Row],[列10]]))</f>
        <v/>
      </c>
      <c r="J8" s="41"/>
    </row>
    <row r="9" spans="1:10" ht="24" customHeight="1" x14ac:dyDescent="0.15">
      <c r="A9" s="59"/>
      <c r="B9" s="34" t="str">
        <f>IF(人件費個別明細表68101112[[#This Row],[列1]]="", "", TEXT(人件費個別明細表68101112[[#This Row],[列1]],"aaaa"))</f>
        <v/>
      </c>
      <c r="C9" s="61"/>
      <c r="D9" s="7" t="s">
        <v>0</v>
      </c>
      <c r="E9" s="68"/>
      <c r="F9" s="63"/>
      <c r="G9"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9" s="67"/>
      <c r="I9" s="44" t="str">
        <f>IF(人件費個別明細表68101112[[#This Row],[列6]]="","",IF(人件費個別明細表68101112[[#This Row],[列6]]*24*人件費個別明細表68101112[[#This Row],[列10]]&gt;10000,10000,人件費個別明細表68101112[[#This Row],[列6]]*24*人件費個別明細表68101112[[#This Row],[列10]]))</f>
        <v/>
      </c>
      <c r="J9" s="41"/>
    </row>
    <row r="10" spans="1:10" ht="24" customHeight="1" x14ac:dyDescent="0.15">
      <c r="A10" s="60"/>
      <c r="B10" s="34" t="str">
        <f>IF(人件費個別明細表68101112[[#This Row],[列1]]="", "", TEXT(人件費個別明細表68101112[[#This Row],[列1]],"aaaa"))</f>
        <v/>
      </c>
      <c r="C10" s="66"/>
      <c r="D10" s="7" t="s">
        <v>0</v>
      </c>
      <c r="E10" s="66"/>
      <c r="F10" s="63"/>
      <c r="G10"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0" s="67"/>
      <c r="I10" s="44" t="str">
        <f>IF(人件費個別明細表68101112[[#This Row],[列6]]="","",IF(人件費個別明細表68101112[[#This Row],[列6]]*24*人件費個別明細表68101112[[#This Row],[列10]]&gt;10000,10000,人件費個別明細表68101112[[#This Row],[列6]]*24*人件費個別明細表68101112[[#This Row],[列10]]))</f>
        <v/>
      </c>
      <c r="J10" s="18"/>
    </row>
    <row r="11" spans="1:10" ht="24" customHeight="1" x14ac:dyDescent="0.15">
      <c r="A11" s="60"/>
      <c r="B11" s="34" t="str">
        <f>IF(人件費個別明細表68101112[[#This Row],[列1]]="", "", TEXT(人件費個別明細表68101112[[#This Row],[列1]],"aaaa"))</f>
        <v/>
      </c>
      <c r="C11" s="66"/>
      <c r="D11" s="7" t="s">
        <v>0</v>
      </c>
      <c r="E11" s="66"/>
      <c r="F11" s="63"/>
      <c r="G11"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1" s="67"/>
      <c r="I11" s="44" t="str">
        <f>IF(人件費個別明細表68101112[[#This Row],[列6]]="","",IF(人件費個別明細表68101112[[#This Row],[列6]]*24*人件費個別明細表68101112[[#This Row],[列10]]&gt;10000,10000,人件費個別明細表68101112[[#This Row],[列6]]*24*人件費個別明細表68101112[[#This Row],[列10]]))</f>
        <v/>
      </c>
      <c r="J11" s="18"/>
    </row>
    <row r="12" spans="1:10" ht="24" customHeight="1" x14ac:dyDescent="0.15">
      <c r="A12" s="60"/>
      <c r="B12" s="34" t="str">
        <f>IF(人件費個別明細表68101112[[#This Row],[列1]]="", "", TEXT(人件費個別明細表68101112[[#This Row],[列1]],"aaaa"))</f>
        <v/>
      </c>
      <c r="C12" s="66"/>
      <c r="D12" s="7" t="s">
        <v>0</v>
      </c>
      <c r="E12" s="66"/>
      <c r="F12" s="63"/>
      <c r="G12"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2" s="67"/>
      <c r="I12" s="44" t="str">
        <f>IF(人件費個別明細表68101112[[#This Row],[列6]]="","",IF(人件費個別明細表68101112[[#This Row],[列6]]*24*人件費個別明細表68101112[[#This Row],[列10]]&gt;10000,10000,人件費個別明細表68101112[[#This Row],[列6]]*24*人件費個別明細表68101112[[#This Row],[列10]]))</f>
        <v/>
      </c>
      <c r="J12" s="18"/>
    </row>
    <row r="13" spans="1:10" ht="24" customHeight="1" x14ac:dyDescent="0.15">
      <c r="A13" s="60"/>
      <c r="B13" s="34" t="str">
        <f>IF(人件費個別明細表68101112[[#This Row],[列1]]="", "", TEXT(人件費個別明細表68101112[[#This Row],[列1]],"aaaa"))</f>
        <v/>
      </c>
      <c r="C13" s="66"/>
      <c r="D13" s="7" t="s">
        <v>0</v>
      </c>
      <c r="E13" s="66"/>
      <c r="F13" s="63"/>
      <c r="G13"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3" s="67"/>
      <c r="I13" s="44" t="str">
        <f>IF(人件費個別明細表68101112[[#This Row],[列6]]="","",IF(人件費個別明細表68101112[[#This Row],[列6]]*24*人件費個別明細表68101112[[#This Row],[列10]]&gt;10000,10000,人件費個別明細表68101112[[#This Row],[列6]]*24*人件費個別明細表68101112[[#This Row],[列10]]))</f>
        <v/>
      </c>
      <c r="J13" s="18"/>
    </row>
    <row r="14" spans="1:10" ht="24" customHeight="1" x14ac:dyDescent="0.15">
      <c r="A14" s="60"/>
      <c r="B14" s="34" t="str">
        <f>IF(人件費個別明細表68101112[[#This Row],[列1]]="", "", TEXT(人件費個別明細表68101112[[#This Row],[列1]],"aaaa"))</f>
        <v/>
      </c>
      <c r="C14" s="66"/>
      <c r="D14" s="7" t="s">
        <v>0</v>
      </c>
      <c r="E14" s="66"/>
      <c r="F14" s="63"/>
      <c r="G14"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4" s="67"/>
      <c r="I14" s="44" t="str">
        <f>IF(人件費個別明細表68101112[[#This Row],[列6]]="","",IF(人件費個別明細表68101112[[#This Row],[列6]]*24*人件費個別明細表68101112[[#This Row],[列10]]&gt;10000,10000,人件費個別明細表68101112[[#This Row],[列6]]*24*人件費個別明細表68101112[[#This Row],[列10]]))</f>
        <v/>
      </c>
      <c r="J14" s="18"/>
    </row>
    <row r="15" spans="1:10" ht="24" customHeight="1" x14ac:dyDescent="0.15">
      <c r="A15" s="60"/>
      <c r="B15" s="34" t="str">
        <f>IF(人件費個別明細表68101112[[#This Row],[列1]]="", "", TEXT(人件費個別明細表68101112[[#This Row],[列1]],"aaaa"))</f>
        <v/>
      </c>
      <c r="C15" s="66"/>
      <c r="D15" s="7" t="s">
        <v>0</v>
      </c>
      <c r="E15" s="66"/>
      <c r="F15" s="63"/>
      <c r="G15"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5" s="67"/>
      <c r="I15" s="44" t="str">
        <f>IF(人件費個別明細表68101112[[#This Row],[列6]]="","",IF(人件費個別明細表68101112[[#This Row],[列6]]*24*人件費個別明細表68101112[[#This Row],[列10]]&gt;10000,10000,人件費個別明細表68101112[[#This Row],[列6]]*24*人件費個別明細表68101112[[#This Row],[列10]]))</f>
        <v/>
      </c>
      <c r="J15" s="18"/>
    </row>
    <row r="16" spans="1:10" ht="24" customHeight="1" x14ac:dyDescent="0.15">
      <c r="A16" s="60"/>
      <c r="B16" s="34" t="str">
        <f>IF(人件費個別明細表68101112[[#This Row],[列1]]="", "", TEXT(人件費個別明細表68101112[[#This Row],[列1]],"aaaa"))</f>
        <v/>
      </c>
      <c r="C16" s="66"/>
      <c r="D16" s="7" t="s">
        <v>0</v>
      </c>
      <c r="E16" s="66"/>
      <c r="F16" s="63"/>
      <c r="G16"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6" s="67"/>
      <c r="I16" s="44" t="str">
        <f>IF(人件費個別明細表68101112[[#This Row],[列6]]="","",IF(人件費個別明細表68101112[[#This Row],[列6]]*24*人件費個別明細表68101112[[#This Row],[列10]]&gt;10000,10000,人件費個別明細表68101112[[#This Row],[列6]]*24*人件費個別明細表68101112[[#This Row],[列10]]))</f>
        <v/>
      </c>
      <c r="J16" s="18"/>
    </row>
    <row r="17" spans="1:11" ht="24" customHeight="1" x14ac:dyDescent="0.15">
      <c r="A17" s="60"/>
      <c r="B17" s="34" t="str">
        <f>IF(人件費個別明細表68101112[[#This Row],[列1]]="", "", TEXT(人件費個別明細表68101112[[#This Row],[列1]],"aaaa"))</f>
        <v/>
      </c>
      <c r="C17" s="66"/>
      <c r="D17" s="7" t="s">
        <v>0</v>
      </c>
      <c r="E17" s="66"/>
      <c r="F17" s="63"/>
      <c r="G17"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7" s="67"/>
      <c r="I17" s="44" t="str">
        <f>IF(人件費個別明細表68101112[[#This Row],[列6]]="","",IF(人件費個別明細表68101112[[#This Row],[列6]]*24*人件費個別明細表68101112[[#This Row],[列10]]&gt;10000,10000,人件費個別明細表68101112[[#This Row],[列6]]*24*人件費個別明細表68101112[[#This Row],[列10]]))</f>
        <v/>
      </c>
      <c r="J17" s="18"/>
    </row>
    <row r="18" spans="1:11" ht="24" customHeight="1" x14ac:dyDescent="0.15">
      <c r="A18" s="60"/>
      <c r="B18" s="34" t="str">
        <f>IF(人件費個別明細表68101112[[#This Row],[列1]]="", "", TEXT(人件費個別明細表68101112[[#This Row],[列1]],"aaaa"))</f>
        <v/>
      </c>
      <c r="C18" s="66"/>
      <c r="D18" s="7" t="s">
        <v>0</v>
      </c>
      <c r="E18" s="66"/>
      <c r="F18" s="63"/>
      <c r="G18"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8" s="67"/>
      <c r="I18" s="44" t="str">
        <f>IF(人件費個別明細表68101112[[#This Row],[列6]]="","",IF(人件費個別明細表68101112[[#This Row],[列6]]*24*人件費個別明細表68101112[[#This Row],[列10]]&gt;10000,10000,人件費個別明細表68101112[[#This Row],[列6]]*24*人件費個別明細表68101112[[#This Row],[列10]]))</f>
        <v/>
      </c>
      <c r="J18" s="18"/>
    </row>
    <row r="19" spans="1:11" ht="24" customHeight="1" x14ac:dyDescent="0.15">
      <c r="A19" s="60"/>
      <c r="B19" s="34" t="str">
        <f>IF(人件費個別明細表68101112[[#This Row],[列1]]="", "", TEXT(人件費個別明細表68101112[[#This Row],[列1]],"aaaa"))</f>
        <v/>
      </c>
      <c r="C19" s="66"/>
      <c r="D19" s="7" t="s">
        <v>0</v>
      </c>
      <c r="E19" s="66"/>
      <c r="F19" s="63"/>
      <c r="G19"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19" s="67"/>
      <c r="I19" s="44" t="str">
        <f>IF(人件費個別明細表68101112[[#This Row],[列6]]="","",IF(人件費個別明細表68101112[[#This Row],[列6]]*24*人件費個別明細表68101112[[#This Row],[列10]]&gt;10000,10000,人件費個別明細表68101112[[#This Row],[列6]]*24*人件費個別明細表68101112[[#This Row],[列10]]))</f>
        <v/>
      </c>
      <c r="J19" s="18"/>
    </row>
    <row r="20" spans="1:11" ht="24" customHeight="1" x14ac:dyDescent="0.15">
      <c r="A20" s="60"/>
      <c r="B20" s="34" t="str">
        <f>IF(人件費個別明細表68101112[[#This Row],[列1]]="", "", TEXT(人件費個別明細表68101112[[#This Row],[列1]],"aaaa"))</f>
        <v/>
      </c>
      <c r="C20" s="66"/>
      <c r="D20" s="7" t="s">
        <v>0</v>
      </c>
      <c r="E20" s="66"/>
      <c r="F20" s="63"/>
      <c r="G20"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0" s="67"/>
      <c r="I20" s="44" t="str">
        <f>IF(人件費個別明細表68101112[[#This Row],[列6]]="","",IF(人件費個別明細表68101112[[#This Row],[列6]]*24*人件費個別明細表68101112[[#This Row],[列10]]&gt;10000,10000,人件費個別明細表68101112[[#This Row],[列6]]*24*人件費個別明細表68101112[[#This Row],[列10]]))</f>
        <v/>
      </c>
      <c r="J20" s="18"/>
    </row>
    <row r="21" spans="1:11" ht="24" customHeight="1" x14ac:dyDescent="0.15">
      <c r="A21" s="60"/>
      <c r="B21" s="34" t="str">
        <f>IF(人件費個別明細表68101112[[#This Row],[列1]]="", "", TEXT(人件費個別明細表68101112[[#This Row],[列1]],"aaaa"))</f>
        <v/>
      </c>
      <c r="C21" s="66"/>
      <c r="D21" s="7" t="s">
        <v>0</v>
      </c>
      <c r="E21" s="66"/>
      <c r="F21" s="63"/>
      <c r="G21"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1" s="67"/>
      <c r="I21" s="44" t="str">
        <f>IF(人件費個別明細表68101112[[#This Row],[列6]]="","",IF(人件費個別明細表68101112[[#This Row],[列6]]*24*人件費個別明細表68101112[[#This Row],[列10]]&gt;10000,10000,人件費個別明細表68101112[[#This Row],[列6]]*24*人件費個別明細表68101112[[#This Row],[列10]]))</f>
        <v/>
      </c>
      <c r="J21" s="18"/>
    </row>
    <row r="22" spans="1:11" ht="24" customHeight="1" x14ac:dyDescent="0.15">
      <c r="A22" s="60"/>
      <c r="B22" s="34" t="str">
        <f>IF(人件費個別明細表68101112[[#This Row],[列1]]="", "", TEXT(人件費個別明細表68101112[[#This Row],[列1]],"aaaa"))</f>
        <v/>
      </c>
      <c r="C22" s="66"/>
      <c r="D22" s="7" t="s">
        <v>0</v>
      </c>
      <c r="E22" s="66"/>
      <c r="F22" s="63"/>
      <c r="G22"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2" s="67"/>
      <c r="I22" s="44" t="str">
        <f>IF(人件費個別明細表68101112[[#This Row],[列6]]="","",IF(人件費個別明細表68101112[[#This Row],[列6]]*24*人件費個別明細表68101112[[#This Row],[列10]]&gt;10000,10000,人件費個別明細表68101112[[#This Row],[列6]]*24*人件費個別明細表68101112[[#This Row],[列10]]))</f>
        <v/>
      </c>
      <c r="J22" s="18"/>
    </row>
    <row r="23" spans="1:11" ht="24" customHeight="1" x14ac:dyDescent="0.15">
      <c r="A23" s="60"/>
      <c r="B23" s="34" t="str">
        <f>IF(人件費個別明細表68101112[[#This Row],[列1]]="", "", TEXT(人件費個別明細表68101112[[#This Row],[列1]],"aaaa"))</f>
        <v/>
      </c>
      <c r="C23" s="66"/>
      <c r="D23" s="7" t="s">
        <v>0</v>
      </c>
      <c r="E23" s="66"/>
      <c r="F23" s="63"/>
      <c r="G23"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3" s="67"/>
      <c r="I23" s="44" t="str">
        <f>IF(人件費個別明細表68101112[[#This Row],[列6]]="","",IF(人件費個別明細表68101112[[#This Row],[列6]]*24*人件費個別明細表68101112[[#This Row],[列10]]&gt;10000,10000,人件費個別明細表68101112[[#This Row],[列6]]*24*人件費個別明細表68101112[[#This Row],[列10]]))</f>
        <v/>
      </c>
      <c r="J23" s="18"/>
    </row>
    <row r="24" spans="1:11" ht="24" customHeight="1" x14ac:dyDescent="0.15">
      <c r="A24" s="60"/>
      <c r="B24" s="34" t="str">
        <f>IF(人件費個別明細表68101112[[#This Row],[列1]]="", "", TEXT(人件費個別明細表68101112[[#This Row],[列1]],"aaaa"))</f>
        <v/>
      </c>
      <c r="C24" s="66"/>
      <c r="D24" s="7" t="s">
        <v>0</v>
      </c>
      <c r="E24" s="66"/>
      <c r="F24" s="63"/>
      <c r="G24"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4" s="67"/>
      <c r="I24" s="44" t="str">
        <f>IF(人件費個別明細表68101112[[#This Row],[列6]]="","",IF(人件費個別明細表68101112[[#This Row],[列6]]*24*人件費個別明細表68101112[[#This Row],[列10]]&gt;10000,10000,人件費個別明細表68101112[[#This Row],[列6]]*24*人件費個別明細表68101112[[#This Row],[列10]]))</f>
        <v/>
      </c>
      <c r="J24" s="18"/>
    </row>
    <row r="25" spans="1:11" ht="24" customHeight="1" x14ac:dyDescent="0.15">
      <c r="A25" s="60"/>
      <c r="B25" s="34" t="str">
        <f>IF(人件費個別明細表68101112[[#This Row],[列1]]="", "", TEXT(人件費個別明細表68101112[[#This Row],[列1]],"aaaa"))</f>
        <v/>
      </c>
      <c r="C25" s="66"/>
      <c r="D25" s="7" t="s">
        <v>0</v>
      </c>
      <c r="E25" s="66"/>
      <c r="F25" s="63"/>
      <c r="G25"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5" s="67"/>
      <c r="I25" s="44" t="str">
        <f>IF(人件費個別明細表68101112[[#This Row],[列6]]="","",IF(人件費個別明細表68101112[[#This Row],[列6]]*24*人件費個別明細表68101112[[#This Row],[列10]]&gt;10000,10000,人件費個別明細表68101112[[#This Row],[列6]]*24*人件費個別明細表68101112[[#This Row],[列10]]))</f>
        <v/>
      </c>
      <c r="J25" s="18"/>
    </row>
    <row r="26" spans="1:11" ht="24" customHeight="1" x14ac:dyDescent="0.15">
      <c r="A26" s="60"/>
      <c r="B26" s="34" t="str">
        <f>IF(人件費個別明細表68101112[[#This Row],[列1]]="", "", TEXT(人件費個別明細表68101112[[#This Row],[列1]],"aaaa"))</f>
        <v/>
      </c>
      <c r="C26" s="66"/>
      <c r="D26" s="7" t="s">
        <v>0</v>
      </c>
      <c r="E26" s="66"/>
      <c r="F26" s="63"/>
      <c r="G26"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6" s="67"/>
      <c r="I26" s="44" t="str">
        <f>IF(人件費個別明細表68101112[[#This Row],[列6]]="","",IF(人件費個別明細表68101112[[#This Row],[列6]]*24*人件費個別明細表68101112[[#This Row],[列10]]&gt;10000,10000,人件費個別明細表68101112[[#This Row],[列6]]*24*人件費個別明細表68101112[[#This Row],[列10]]))</f>
        <v/>
      </c>
      <c r="J26" s="18"/>
    </row>
    <row r="27" spans="1:11" ht="24" customHeight="1" x14ac:dyDescent="0.15">
      <c r="A27" s="60"/>
      <c r="B27" s="34" t="str">
        <f>IF(人件費個別明細表68101112[[#This Row],[列1]]="", "", TEXT(人件費個別明細表68101112[[#This Row],[列1]],"aaaa"))</f>
        <v/>
      </c>
      <c r="C27" s="66"/>
      <c r="D27" s="7" t="s">
        <v>0</v>
      </c>
      <c r="E27" s="66"/>
      <c r="F27" s="63"/>
      <c r="G27"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7" s="67"/>
      <c r="I27" s="44" t="str">
        <f>IF(人件費個別明細表68101112[[#This Row],[列6]]="","",IF(人件費個別明細表68101112[[#This Row],[列6]]*24*人件費個別明細表68101112[[#This Row],[列10]]&gt;10000,10000,人件費個別明細表68101112[[#This Row],[列6]]*24*人件費個別明細表68101112[[#This Row],[列10]]))</f>
        <v/>
      </c>
      <c r="J27" s="18"/>
    </row>
    <row r="28" spans="1:11" ht="24" customHeight="1" x14ac:dyDescent="0.15">
      <c r="A28" s="60"/>
      <c r="B28" s="34" t="str">
        <f>IF(人件費個別明細表68101112[[#This Row],[列1]]="", "", TEXT(人件費個別明細表68101112[[#This Row],[列1]],"aaaa"))</f>
        <v/>
      </c>
      <c r="C28" s="66"/>
      <c r="D28" s="7" t="s">
        <v>0</v>
      </c>
      <c r="E28" s="66"/>
      <c r="F28" s="63"/>
      <c r="G28"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8" s="67"/>
      <c r="I28" s="44" t="str">
        <f>IF(人件費個別明細表68101112[[#This Row],[列6]]="","",IF(人件費個別明細表68101112[[#This Row],[列6]]*24*人件費個別明細表68101112[[#This Row],[列10]]&gt;10000,10000,人件費個別明細表68101112[[#This Row],[列6]]*24*人件費個別明細表68101112[[#This Row],[列10]]))</f>
        <v/>
      </c>
      <c r="J28" s="18"/>
    </row>
    <row r="29" spans="1:11" ht="24" customHeight="1" x14ac:dyDescent="0.15">
      <c r="A29" s="60"/>
      <c r="B29" s="34" t="str">
        <f>IF(人件費個別明細表68101112[[#This Row],[列1]]="", "", TEXT(人件費個別明細表68101112[[#This Row],[列1]],"aaaa"))</f>
        <v/>
      </c>
      <c r="C29" s="66"/>
      <c r="D29" s="7" t="s">
        <v>0</v>
      </c>
      <c r="E29" s="66"/>
      <c r="F29" s="63"/>
      <c r="G29"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29" s="67"/>
      <c r="I29" s="44" t="str">
        <f>IF(人件費個別明細表68101112[[#This Row],[列6]]="","",IF(人件費個別明細表68101112[[#This Row],[列6]]*24*人件費個別明細表68101112[[#This Row],[列10]]&gt;10000,10000,人件費個別明細表68101112[[#This Row],[列6]]*24*人件費個別明細表68101112[[#This Row],[列10]]))</f>
        <v/>
      </c>
      <c r="J29" s="18"/>
    </row>
    <row r="30" spans="1:11" ht="24" customHeight="1" x14ac:dyDescent="0.15">
      <c r="A30" s="60"/>
      <c r="B30" s="34" t="str">
        <f>IF(人件費個別明細表68101112[[#This Row],[列1]]="", "", TEXT(人件費個別明細表68101112[[#This Row],[列1]],"aaaa"))</f>
        <v/>
      </c>
      <c r="C30" s="66"/>
      <c r="D30" s="7" t="s">
        <v>0</v>
      </c>
      <c r="E30" s="66"/>
      <c r="F30" s="63"/>
      <c r="G30" s="9" t="str">
        <f>IF(人件費個別明細表68101112[[#This Row],[列2]]="","",MIN(IF((人件費個別明細表68101112[[#This Row],[列4]]-人件費個別明細表68101112[[#This Row],[列2]]-人件費個別明細表68101112[[#This Row],[列5]])&gt;0,FLOOR((人件費個別明細表68101112[[#This Row],[列4]]-人件費個別明細表68101112[[#This Row],[列2]]-人件費個別明細表68101112[[#This Row],[列5]]),"0:30"),""),"8:00"))</f>
        <v/>
      </c>
      <c r="H30" s="67"/>
      <c r="I30" s="44" t="str">
        <f>IF(人件費個別明細表68101112[[#This Row],[列6]]="","",IF(人件費個別明細表68101112[[#This Row],[列6]]*24*人件費個別明細表68101112[[#This Row],[列10]]&gt;10000,10000,人件費個別明細表68101112[[#This Row],[列6]]*24*人件費個別明細表68101112[[#This Row],[列10]]))</f>
        <v/>
      </c>
      <c r="J30" s="18"/>
    </row>
    <row r="31" spans="1:11" ht="24" customHeight="1" x14ac:dyDescent="0.15">
      <c r="A31" s="11" t="s">
        <v>2</v>
      </c>
      <c r="B31" s="12"/>
      <c r="C31" s="12">
        <f>SUBTOTAL(102,人件費個別明細表68101112[列2])</f>
        <v>0</v>
      </c>
      <c r="D31" s="13" t="s">
        <v>34</v>
      </c>
      <c r="E31" s="14"/>
      <c r="F31" s="15"/>
      <c r="G31" s="33">
        <f>SUBTOTAL(109,人件費個別明細表68101112[列6])</f>
        <v>0</v>
      </c>
      <c r="H31" s="33"/>
      <c r="I31" s="45">
        <f>SUBTOTAL(109,人件費個別明細表68101112[列9])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9" priority="1" operator="greaterThan">
      <formula>6.25</formula>
    </cfRule>
  </conditionalFormatting>
  <dataValidations count="2">
    <dataValidation imeMode="hiragana" allowBlank="1" showInputMessage="1" showErrorMessage="1" sqref="J8:J30" xr:uid="{163A7E2C-D202-457A-A990-A066D2498880}"/>
    <dataValidation imeMode="halfAlpha" allowBlank="1" showInputMessage="1" showErrorMessage="1" sqref="I8:I30 E8:G30 A8:C30" xr:uid="{A2D7C844-B98E-4650-8EC6-1BA3A523766E}"/>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1D16255C-4933-4286-B684-EFE511843A3D}">
          <x14:formula1>
            <xm:f>(集計!$B$11:$B$12)</xm:f>
          </x14:formula1>
          <xm:sqref>H9</xm:sqref>
        </x14:dataValidation>
        <x14:dataValidation type="list" allowBlank="1" showInputMessage="1" showErrorMessage="1" xr:uid="{B1ED4932-649F-407A-8012-AF5C97348ACE}">
          <x14:formula1>
            <xm:f>(集計!$B$11:$B$13)</xm:f>
          </x14:formula1>
          <xm:sqref>H8 H10:H30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FFDF-AE2B-442B-AF76-997EB4FE197D}">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R9年2月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IF(人件費個別明細表681011124[[#This Row],[列1]]="", "", TEXT(人件費個別明細表681011124[[#This Row],[列1]],"aaaa"))</f>
        <v/>
      </c>
      <c r="C8" s="61"/>
      <c r="D8" s="7" t="s">
        <v>0</v>
      </c>
      <c r="E8" s="61"/>
      <c r="F8" s="63"/>
      <c r="G8"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8" s="67"/>
      <c r="I8" s="44" t="str">
        <f>IF(人件費個別明細表681011124[[#This Row],[列6]]="","",IF(人件費個別明細表681011124[[#This Row],[列6]]*24*人件費個別明細表681011124[[#This Row],[列10]]&gt;10000,10000,人件費個別明細表681011124[[#This Row],[列6]]*24*人件費個別明細表681011124[[#This Row],[列10]]))</f>
        <v/>
      </c>
      <c r="J8" s="41"/>
    </row>
    <row r="9" spans="1:10" ht="24" customHeight="1" x14ac:dyDescent="0.15">
      <c r="A9" s="59"/>
      <c r="B9" s="34" t="str">
        <f>IF(人件費個別明細表681011124[[#This Row],[列1]]="", "", TEXT(人件費個別明細表681011124[[#This Row],[列1]],"aaaa"))</f>
        <v/>
      </c>
      <c r="C9" s="61"/>
      <c r="D9" s="7" t="s">
        <v>0</v>
      </c>
      <c r="E9" s="68"/>
      <c r="F9" s="63"/>
      <c r="G9"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9" s="67"/>
      <c r="I9" s="44" t="str">
        <f>IF(人件費個別明細表681011124[[#This Row],[列6]]="","",IF(人件費個別明細表681011124[[#This Row],[列6]]*24*人件費個別明細表681011124[[#This Row],[列10]]&gt;10000,10000,人件費個別明細表681011124[[#This Row],[列6]]*24*人件費個別明細表681011124[[#This Row],[列10]]))</f>
        <v/>
      </c>
      <c r="J9" s="41"/>
    </row>
    <row r="10" spans="1:10" ht="24" customHeight="1" x14ac:dyDescent="0.15">
      <c r="A10" s="60"/>
      <c r="B10" s="34" t="str">
        <f>IF(人件費個別明細表681011124[[#This Row],[列1]]="", "", TEXT(人件費個別明細表681011124[[#This Row],[列1]],"aaaa"))</f>
        <v/>
      </c>
      <c r="C10" s="66"/>
      <c r="D10" s="7" t="s">
        <v>0</v>
      </c>
      <c r="E10" s="66"/>
      <c r="F10" s="63"/>
      <c r="G10"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0" s="67"/>
      <c r="I10" s="44" t="str">
        <f>IF(人件費個別明細表681011124[[#This Row],[列6]]="","",IF(人件費個別明細表681011124[[#This Row],[列6]]*24*人件費個別明細表681011124[[#This Row],[列10]]&gt;10000,10000,人件費個別明細表681011124[[#This Row],[列6]]*24*人件費個別明細表681011124[[#This Row],[列10]]))</f>
        <v/>
      </c>
      <c r="J10" s="18"/>
    </row>
    <row r="11" spans="1:10" ht="24" customHeight="1" x14ac:dyDescent="0.15">
      <c r="A11" s="60"/>
      <c r="B11" s="34" t="str">
        <f>IF(人件費個別明細表681011124[[#This Row],[列1]]="", "", TEXT(人件費個別明細表681011124[[#This Row],[列1]],"aaaa"))</f>
        <v/>
      </c>
      <c r="C11" s="66"/>
      <c r="D11" s="7" t="s">
        <v>0</v>
      </c>
      <c r="E11" s="66"/>
      <c r="F11" s="63"/>
      <c r="G11"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1" s="67"/>
      <c r="I11" s="44" t="str">
        <f>IF(人件費個別明細表681011124[[#This Row],[列6]]="","",IF(人件費個別明細表681011124[[#This Row],[列6]]*24*人件費個別明細表681011124[[#This Row],[列10]]&gt;10000,10000,人件費個別明細表681011124[[#This Row],[列6]]*24*人件費個別明細表681011124[[#This Row],[列10]]))</f>
        <v/>
      </c>
      <c r="J11" s="18"/>
    </row>
    <row r="12" spans="1:10" ht="24" customHeight="1" x14ac:dyDescent="0.15">
      <c r="A12" s="60"/>
      <c r="B12" s="34" t="str">
        <f>IF(人件費個別明細表681011124[[#This Row],[列1]]="", "", TEXT(人件費個別明細表681011124[[#This Row],[列1]],"aaaa"))</f>
        <v/>
      </c>
      <c r="C12" s="66"/>
      <c r="D12" s="7" t="s">
        <v>0</v>
      </c>
      <c r="E12" s="66"/>
      <c r="F12" s="63"/>
      <c r="G12"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2" s="67"/>
      <c r="I12" s="44" t="str">
        <f>IF(人件費個別明細表681011124[[#This Row],[列6]]="","",IF(人件費個別明細表681011124[[#This Row],[列6]]*24*人件費個別明細表681011124[[#This Row],[列10]]&gt;10000,10000,人件費個別明細表681011124[[#This Row],[列6]]*24*人件費個別明細表681011124[[#This Row],[列10]]))</f>
        <v/>
      </c>
      <c r="J12" s="18"/>
    </row>
    <row r="13" spans="1:10" ht="24" customHeight="1" x14ac:dyDescent="0.15">
      <c r="A13" s="60"/>
      <c r="B13" s="34" t="str">
        <f>IF(人件費個別明細表681011124[[#This Row],[列1]]="", "", TEXT(人件費個別明細表681011124[[#This Row],[列1]],"aaaa"))</f>
        <v/>
      </c>
      <c r="C13" s="66"/>
      <c r="D13" s="7" t="s">
        <v>0</v>
      </c>
      <c r="E13" s="66"/>
      <c r="F13" s="63"/>
      <c r="G13"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3" s="67"/>
      <c r="I13" s="44" t="str">
        <f>IF(人件費個別明細表681011124[[#This Row],[列6]]="","",IF(人件費個別明細表681011124[[#This Row],[列6]]*24*人件費個別明細表681011124[[#This Row],[列10]]&gt;10000,10000,人件費個別明細表681011124[[#This Row],[列6]]*24*人件費個別明細表681011124[[#This Row],[列10]]))</f>
        <v/>
      </c>
      <c r="J13" s="18"/>
    </row>
    <row r="14" spans="1:10" ht="24" customHeight="1" x14ac:dyDescent="0.15">
      <c r="A14" s="60"/>
      <c r="B14" s="34" t="str">
        <f>IF(人件費個別明細表681011124[[#This Row],[列1]]="", "", TEXT(人件費個別明細表681011124[[#This Row],[列1]],"aaaa"))</f>
        <v/>
      </c>
      <c r="C14" s="66"/>
      <c r="D14" s="7" t="s">
        <v>0</v>
      </c>
      <c r="E14" s="66"/>
      <c r="F14" s="63"/>
      <c r="G14"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4" s="67"/>
      <c r="I14" s="44" t="str">
        <f>IF(人件費個別明細表681011124[[#This Row],[列6]]="","",IF(人件費個別明細表681011124[[#This Row],[列6]]*24*人件費個別明細表681011124[[#This Row],[列10]]&gt;10000,10000,人件費個別明細表681011124[[#This Row],[列6]]*24*人件費個別明細表681011124[[#This Row],[列10]]))</f>
        <v/>
      </c>
      <c r="J14" s="18"/>
    </row>
    <row r="15" spans="1:10" ht="24" customHeight="1" x14ac:dyDescent="0.15">
      <c r="A15" s="60"/>
      <c r="B15" s="34" t="str">
        <f>IF(人件費個別明細表681011124[[#This Row],[列1]]="", "", TEXT(人件費個別明細表681011124[[#This Row],[列1]],"aaaa"))</f>
        <v/>
      </c>
      <c r="C15" s="66"/>
      <c r="D15" s="7" t="s">
        <v>0</v>
      </c>
      <c r="E15" s="66"/>
      <c r="F15" s="63"/>
      <c r="G15"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5" s="67"/>
      <c r="I15" s="44" t="str">
        <f>IF(人件費個別明細表681011124[[#This Row],[列6]]="","",IF(人件費個別明細表681011124[[#This Row],[列6]]*24*人件費個別明細表681011124[[#This Row],[列10]]&gt;10000,10000,人件費個別明細表681011124[[#This Row],[列6]]*24*人件費個別明細表681011124[[#This Row],[列10]]))</f>
        <v/>
      </c>
      <c r="J15" s="18"/>
    </row>
    <row r="16" spans="1:10" ht="24" customHeight="1" x14ac:dyDescent="0.15">
      <c r="A16" s="60"/>
      <c r="B16" s="34" t="str">
        <f>IF(人件費個別明細表681011124[[#This Row],[列1]]="", "", TEXT(人件費個別明細表681011124[[#This Row],[列1]],"aaaa"))</f>
        <v/>
      </c>
      <c r="C16" s="66"/>
      <c r="D16" s="7" t="s">
        <v>0</v>
      </c>
      <c r="E16" s="66"/>
      <c r="F16" s="63"/>
      <c r="G16"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6" s="67"/>
      <c r="I16" s="44" t="str">
        <f>IF(人件費個別明細表681011124[[#This Row],[列6]]="","",IF(人件費個別明細表681011124[[#This Row],[列6]]*24*人件費個別明細表681011124[[#This Row],[列10]]&gt;10000,10000,人件費個別明細表681011124[[#This Row],[列6]]*24*人件費個別明細表681011124[[#This Row],[列10]]))</f>
        <v/>
      </c>
      <c r="J16" s="18"/>
    </row>
    <row r="17" spans="1:11" ht="24" customHeight="1" x14ac:dyDescent="0.15">
      <c r="A17" s="60"/>
      <c r="B17" s="34" t="str">
        <f>IF(人件費個別明細表681011124[[#This Row],[列1]]="", "", TEXT(人件費個別明細表681011124[[#This Row],[列1]],"aaaa"))</f>
        <v/>
      </c>
      <c r="C17" s="66"/>
      <c r="D17" s="7" t="s">
        <v>0</v>
      </c>
      <c r="E17" s="66"/>
      <c r="F17" s="63"/>
      <c r="G17"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7" s="67"/>
      <c r="I17" s="44" t="str">
        <f>IF(人件費個別明細表681011124[[#This Row],[列6]]="","",IF(人件費個別明細表681011124[[#This Row],[列6]]*24*人件費個別明細表681011124[[#This Row],[列10]]&gt;10000,10000,人件費個別明細表681011124[[#This Row],[列6]]*24*人件費個別明細表681011124[[#This Row],[列10]]))</f>
        <v/>
      </c>
      <c r="J17" s="18"/>
    </row>
    <row r="18" spans="1:11" ht="24" customHeight="1" x14ac:dyDescent="0.15">
      <c r="A18" s="60"/>
      <c r="B18" s="34" t="str">
        <f>IF(人件費個別明細表681011124[[#This Row],[列1]]="", "", TEXT(人件費個別明細表681011124[[#This Row],[列1]],"aaaa"))</f>
        <v/>
      </c>
      <c r="C18" s="66"/>
      <c r="D18" s="7" t="s">
        <v>0</v>
      </c>
      <c r="E18" s="66"/>
      <c r="F18" s="63"/>
      <c r="G18"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8" s="67"/>
      <c r="I18" s="44" t="str">
        <f>IF(人件費個別明細表681011124[[#This Row],[列6]]="","",IF(人件費個別明細表681011124[[#This Row],[列6]]*24*人件費個別明細表681011124[[#This Row],[列10]]&gt;10000,10000,人件費個別明細表681011124[[#This Row],[列6]]*24*人件費個別明細表681011124[[#This Row],[列10]]))</f>
        <v/>
      </c>
      <c r="J18" s="18"/>
    </row>
    <row r="19" spans="1:11" ht="24" customHeight="1" x14ac:dyDescent="0.15">
      <c r="A19" s="60"/>
      <c r="B19" s="34" t="str">
        <f>IF(人件費個別明細表681011124[[#This Row],[列1]]="", "", TEXT(人件費個別明細表681011124[[#This Row],[列1]],"aaaa"))</f>
        <v/>
      </c>
      <c r="C19" s="66"/>
      <c r="D19" s="7" t="s">
        <v>0</v>
      </c>
      <c r="E19" s="66"/>
      <c r="F19" s="63"/>
      <c r="G19"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19" s="67"/>
      <c r="I19" s="44" t="str">
        <f>IF(人件費個別明細表681011124[[#This Row],[列6]]="","",IF(人件費個別明細表681011124[[#This Row],[列6]]*24*人件費個別明細表681011124[[#This Row],[列10]]&gt;10000,10000,人件費個別明細表681011124[[#This Row],[列6]]*24*人件費個別明細表681011124[[#This Row],[列10]]))</f>
        <v/>
      </c>
      <c r="J19" s="18"/>
    </row>
    <row r="20" spans="1:11" ht="24" customHeight="1" x14ac:dyDescent="0.15">
      <c r="A20" s="60"/>
      <c r="B20" s="34" t="str">
        <f>IF(人件費個別明細表681011124[[#This Row],[列1]]="", "", TEXT(人件費個別明細表681011124[[#This Row],[列1]],"aaaa"))</f>
        <v/>
      </c>
      <c r="C20" s="66"/>
      <c r="D20" s="7" t="s">
        <v>0</v>
      </c>
      <c r="E20" s="66"/>
      <c r="F20" s="63"/>
      <c r="G20"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0" s="67"/>
      <c r="I20" s="44" t="str">
        <f>IF(人件費個別明細表681011124[[#This Row],[列6]]="","",IF(人件費個別明細表681011124[[#This Row],[列6]]*24*人件費個別明細表681011124[[#This Row],[列10]]&gt;10000,10000,人件費個別明細表681011124[[#This Row],[列6]]*24*人件費個別明細表681011124[[#This Row],[列10]]))</f>
        <v/>
      </c>
      <c r="J20" s="18"/>
    </row>
    <row r="21" spans="1:11" ht="24" customHeight="1" x14ac:dyDescent="0.15">
      <c r="A21" s="60"/>
      <c r="B21" s="34" t="str">
        <f>IF(人件費個別明細表681011124[[#This Row],[列1]]="", "", TEXT(人件費個別明細表681011124[[#This Row],[列1]],"aaaa"))</f>
        <v/>
      </c>
      <c r="C21" s="66"/>
      <c r="D21" s="7" t="s">
        <v>0</v>
      </c>
      <c r="E21" s="66"/>
      <c r="F21" s="63"/>
      <c r="G21"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1" s="67"/>
      <c r="I21" s="44" t="str">
        <f>IF(人件費個別明細表681011124[[#This Row],[列6]]="","",IF(人件費個別明細表681011124[[#This Row],[列6]]*24*人件費個別明細表681011124[[#This Row],[列10]]&gt;10000,10000,人件費個別明細表681011124[[#This Row],[列6]]*24*人件費個別明細表681011124[[#This Row],[列10]]))</f>
        <v/>
      </c>
      <c r="J21" s="18"/>
    </row>
    <row r="22" spans="1:11" ht="24" customHeight="1" x14ac:dyDescent="0.15">
      <c r="A22" s="60"/>
      <c r="B22" s="34" t="str">
        <f>IF(人件費個別明細表681011124[[#This Row],[列1]]="", "", TEXT(人件費個別明細表681011124[[#This Row],[列1]],"aaaa"))</f>
        <v/>
      </c>
      <c r="C22" s="66"/>
      <c r="D22" s="7" t="s">
        <v>0</v>
      </c>
      <c r="E22" s="66"/>
      <c r="F22" s="63"/>
      <c r="G22"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2" s="67"/>
      <c r="I22" s="44" t="str">
        <f>IF(人件費個別明細表681011124[[#This Row],[列6]]="","",IF(人件費個別明細表681011124[[#This Row],[列6]]*24*人件費個別明細表681011124[[#This Row],[列10]]&gt;10000,10000,人件費個別明細表681011124[[#This Row],[列6]]*24*人件費個別明細表681011124[[#This Row],[列10]]))</f>
        <v/>
      </c>
      <c r="J22" s="18"/>
    </row>
    <row r="23" spans="1:11" ht="24" customHeight="1" x14ac:dyDescent="0.15">
      <c r="A23" s="60"/>
      <c r="B23" s="34" t="str">
        <f>IF(人件費個別明細表681011124[[#This Row],[列1]]="", "", TEXT(人件費個別明細表681011124[[#This Row],[列1]],"aaaa"))</f>
        <v/>
      </c>
      <c r="C23" s="66"/>
      <c r="D23" s="7" t="s">
        <v>0</v>
      </c>
      <c r="E23" s="66"/>
      <c r="F23" s="63"/>
      <c r="G23"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3" s="67"/>
      <c r="I23" s="44" t="str">
        <f>IF(人件費個別明細表681011124[[#This Row],[列6]]="","",IF(人件費個別明細表681011124[[#This Row],[列6]]*24*人件費個別明細表681011124[[#This Row],[列10]]&gt;10000,10000,人件費個別明細表681011124[[#This Row],[列6]]*24*人件費個別明細表681011124[[#This Row],[列10]]))</f>
        <v/>
      </c>
      <c r="J23" s="18"/>
    </row>
    <row r="24" spans="1:11" ht="24" customHeight="1" x14ac:dyDescent="0.15">
      <c r="A24" s="60"/>
      <c r="B24" s="34" t="str">
        <f>IF(人件費個別明細表681011124[[#This Row],[列1]]="", "", TEXT(人件費個別明細表681011124[[#This Row],[列1]],"aaaa"))</f>
        <v/>
      </c>
      <c r="C24" s="66"/>
      <c r="D24" s="7" t="s">
        <v>0</v>
      </c>
      <c r="E24" s="66"/>
      <c r="F24" s="63"/>
      <c r="G24"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4" s="67"/>
      <c r="I24" s="44" t="str">
        <f>IF(人件費個別明細表681011124[[#This Row],[列6]]="","",IF(人件費個別明細表681011124[[#This Row],[列6]]*24*人件費個別明細表681011124[[#This Row],[列10]]&gt;10000,10000,人件費個別明細表681011124[[#This Row],[列6]]*24*人件費個別明細表681011124[[#This Row],[列10]]))</f>
        <v/>
      </c>
      <c r="J24" s="18"/>
    </row>
    <row r="25" spans="1:11" ht="24" customHeight="1" x14ac:dyDescent="0.15">
      <c r="A25" s="60"/>
      <c r="B25" s="34" t="str">
        <f>IF(人件費個別明細表681011124[[#This Row],[列1]]="", "", TEXT(人件費個別明細表681011124[[#This Row],[列1]],"aaaa"))</f>
        <v/>
      </c>
      <c r="C25" s="66"/>
      <c r="D25" s="7" t="s">
        <v>0</v>
      </c>
      <c r="E25" s="66"/>
      <c r="F25" s="63"/>
      <c r="G25"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5" s="67"/>
      <c r="I25" s="44" t="str">
        <f>IF(人件費個別明細表681011124[[#This Row],[列6]]="","",IF(人件費個別明細表681011124[[#This Row],[列6]]*24*人件費個別明細表681011124[[#This Row],[列10]]&gt;10000,10000,人件費個別明細表681011124[[#This Row],[列6]]*24*人件費個別明細表681011124[[#This Row],[列10]]))</f>
        <v/>
      </c>
      <c r="J25" s="18"/>
    </row>
    <row r="26" spans="1:11" ht="24" customHeight="1" x14ac:dyDescent="0.15">
      <c r="A26" s="60"/>
      <c r="B26" s="34" t="str">
        <f>IF(人件費個別明細表681011124[[#This Row],[列1]]="", "", TEXT(人件費個別明細表681011124[[#This Row],[列1]],"aaaa"))</f>
        <v/>
      </c>
      <c r="C26" s="66"/>
      <c r="D26" s="7" t="s">
        <v>0</v>
      </c>
      <c r="E26" s="66"/>
      <c r="F26" s="63"/>
      <c r="G26"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6" s="67"/>
      <c r="I26" s="44" t="str">
        <f>IF(人件費個別明細表681011124[[#This Row],[列6]]="","",IF(人件費個別明細表681011124[[#This Row],[列6]]*24*人件費個別明細表681011124[[#This Row],[列10]]&gt;10000,10000,人件費個別明細表681011124[[#This Row],[列6]]*24*人件費個別明細表681011124[[#This Row],[列10]]))</f>
        <v/>
      </c>
      <c r="J26" s="18"/>
    </row>
    <row r="27" spans="1:11" ht="24" customHeight="1" x14ac:dyDescent="0.15">
      <c r="A27" s="60"/>
      <c r="B27" s="34" t="str">
        <f>IF(人件費個別明細表681011124[[#This Row],[列1]]="", "", TEXT(人件費個別明細表681011124[[#This Row],[列1]],"aaaa"))</f>
        <v/>
      </c>
      <c r="C27" s="66"/>
      <c r="D27" s="7" t="s">
        <v>0</v>
      </c>
      <c r="E27" s="66"/>
      <c r="F27" s="63"/>
      <c r="G27"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7" s="67"/>
      <c r="I27" s="44" t="str">
        <f>IF(人件費個別明細表681011124[[#This Row],[列6]]="","",IF(人件費個別明細表681011124[[#This Row],[列6]]*24*人件費個別明細表681011124[[#This Row],[列10]]&gt;10000,10000,人件費個別明細表681011124[[#This Row],[列6]]*24*人件費個別明細表681011124[[#This Row],[列10]]))</f>
        <v/>
      </c>
      <c r="J27" s="18"/>
    </row>
    <row r="28" spans="1:11" ht="24" customHeight="1" x14ac:dyDescent="0.15">
      <c r="A28" s="60"/>
      <c r="B28" s="34" t="str">
        <f>IF(人件費個別明細表681011124[[#This Row],[列1]]="", "", TEXT(人件費個別明細表681011124[[#This Row],[列1]],"aaaa"))</f>
        <v/>
      </c>
      <c r="C28" s="66"/>
      <c r="D28" s="7" t="s">
        <v>0</v>
      </c>
      <c r="E28" s="66"/>
      <c r="F28" s="63"/>
      <c r="G28"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8" s="67"/>
      <c r="I28" s="44" t="str">
        <f>IF(人件費個別明細表681011124[[#This Row],[列6]]="","",IF(人件費個別明細表681011124[[#This Row],[列6]]*24*人件費個別明細表681011124[[#This Row],[列10]]&gt;10000,10000,人件費個別明細表681011124[[#This Row],[列6]]*24*人件費個別明細表681011124[[#This Row],[列10]]))</f>
        <v/>
      </c>
      <c r="J28" s="18"/>
    </row>
    <row r="29" spans="1:11" ht="24" customHeight="1" x14ac:dyDescent="0.15">
      <c r="A29" s="60"/>
      <c r="B29" s="34" t="str">
        <f>IF(人件費個別明細表681011124[[#This Row],[列1]]="", "", TEXT(人件費個別明細表681011124[[#This Row],[列1]],"aaaa"))</f>
        <v/>
      </c>
      <c r="C29" s="66"/>
      <c r="D29" s="7" t="s">
        <v>0</v>
      </c>
      <c r="E29" s="66"/>
      <c r="F29" s="63"/>
      <c r="G29"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29" s="67"/>
      <c r="I29" s="44" t="str">
        <f>IF(人件費個別明細表681011124[[#This Row],[列6]]="","",IF(人件費個別明細表681011124[[#This Row],[列6]]*24*人件費個別明細表681011124[[#This Row],[列10]]&gt;10000,10000,人件費個別明細表681011124[[#This Row],[列6]]*24*人件費個別明細表681011124[[#This Row],[列10]]))</f>
        <v/>
      </c>
      <c r="J29" s="18"/>
    </row>
    <row r="30" spans="1:11" ht="24" customHeight="1" x14ac:dyDescent="0.15">
      <c r="A30" s="60"/>
      <c r="B30" s="34" t="str">
        <f>IF(人件費個別明細表681011124[[#This Row],[列1]]="", "", TEXT(人件費個別明細表681011124[[#This Row],[列1]],"aaaa"))</f>
        <v/>
      </c>
      <c r="C30" s="66"/>
      <c r="D30" s="7" t="s">
        <v>0</v>
      </c>
      <c r="E30" s="66"/>
      <c r="F30" s="63"/>
      <c r="G30" s="9" t="str">
        <f>IF(人件費個別明細表681011124[[#This Row],[列2]]="","",MIN(IF((人件費個別明細表681011124[[#This Row],[列4]]-人件費個別明細表681011124[[#This Row],[列2]]-人件費個別明細表681011124[[#This Row],[列5]])&gt;0,FLOOR((人件費個別明細表681011124[[#This Row],[列4]]-人件費個別明細表681011124[[#This Row],[列2]]-人件費個別明細表681011124[[#This Row],[列5]]),"0:30"),""),"8:00"))</f>
        <v/>
      </c>
      <c r="H30" s="67"/>
      <c r="I30" s="44" t="str">
        <f>IF(人件費個別明細表681011124[[#This Row],[列6]]="","",IF(人件費個別明細表681011124[[#This Row],[列6]]*24*人件費個別明細表681011124[[#This Row],[列10]]&gt;10000,10000,人件費個別明細表681011124[[#This Row],[列6]]*24*人件費個別明細表681011124[[#This Row],[列10]]))</f>
        <v/>
      </c>
      <c r="J30" s="18"/>
    </row>
    <row r="31" spans="1:11" ht="24" customHeight="1" x14ac:dyDescent="0.15">
      <c r="A31" s="11" t="s">
        <v>2</v>
      </c>
      <c r="B31" s="12"/>
      <c r="C31" s="12">
        <f>SUBTOTAL(102,人件費個別明細表681011124[列2])</f>
        <v>0</v>
      </c>
      <c r="D31" s="13" t="s">
        <v>34</v>
      </c>
      <c r="E31" s="14"/>
      <c r="F31" s="15"/>
      <c r="G31" s="33">
        <f>SUBTOTAL(109,人件費個別明細表681011124[列6])</f>
        <v>0</v>
      </c>
      <c r="H31" s="33"/>
      <c r="I31" s="45">
        <f>SUBTOTAL(109,人件費個別明細表681011124[列9])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8" priority="1" operator="greaterThan">
      <formula>6.25</formula>
    </cfRule>
  </conditionalFormatting>
  <dataValidations count="2">
    <dataValidation imeMode="halfAlpha" allowBlank="1" showInputMessage="1" showErrorMessage="1" sqref="I8:I30 E8:G30 A8:C30" xr:uid="{49D7F4E9-D613-4C37-89FE-3F7C6B001016}"/>
    <dataValidation imeMode="hiragana" allowBlank="1" showInputMessage="1" showErrorMessage="1" sqref="J8:J30" xr:uid="{CD95010E-AC9A-44C0-8225-2C9FE8576097}"/>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4307F302-4364-4BBD-B0E5-0E27129EF69F}">
          <x14:formula1>
            <xm:f>(集計!$B$11:$B$13)</xm:f>
          </x14:formula1>
          <xm:sqref>H8 H10:H30</xm:sqref>
        </x14:dataValidation>
        <x14:dataValidation type="list" allowBlank="1" showInputMessage="1" showErrorMessage="1" xr:uid="{9E9316C7-FBCB-4740-8134-E85C8BFFB1A4}">
          <x14:formula1>
            <xm:f>(集計!$B$11:$B$12)</xm:f>
          </x14:formula1>
          <xm:sqref>H9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997B-0D62-4469-B998-529FB816138D}">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R9年3月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IF(人件費個別明細表68101112413[[#This Row],[列1]]="", "", TEXT(人件費個別明細表68101112413[[#This Row],[列1]],"aaaa"))</f>
        <v/>
      </c>
      <c r="C8" s="61"/>
      <c r="D8" s="7" t="s">
        <v>0</v>
      </c>
      <c r="E8" s="61"/>
      <c r="F8" s="63"/>
      <c r="G8"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8" s="67"/>
      <c r="I8" s="44" t="str">
        <f>IF(人件費個別明細表68101112413[[#This Row],[列6]]="","",IF(人件費個別明細表68101112413[[#This Row],[列6]]*24*人件費個別明細表68101112413[[#This Row],[列10]]&gt;10000,10000,人件費個別明細表68101112413[[#This Row],[列6]]*24*人件費個別明細表68101112413[[#This Row],[列10]]))</f>
        <v/>
      </c>
      <c r="J8" s="41"/>
    </row>
    <row r="9" spans="1:10" ht="24" customHeight="1" x14ac:dyDescent="0.15">
      <c r="A9" s="59"/>
      <c r="B9" s="34" t="str">
        <f>IF(人件費個別明細表68101112413[[#This Row],[列1]]="", "", TEXT(人件費個別明細表68101112413[[#This Row],[列1]],"aaaa"))</f>
        <v/>
      </c>
      <c r="C9" s="61"/>
      <c r="D9" s="7" t="s">
        <v>0</v>
      </c>
      <c r="E9" s="68"/>
      <c r="F9" s="63"/>
      <c r="G9"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9" s="67"/>
      <c r="I9" s="44" t="str">
        <f>IF(人件費個別明細表68101112413[[#This Row],[列6]]="","",IF(人件費個別明細表68101112413[[#This Row],[列6]]*24*人件費個別明細表68101112413[[#This Row],[列10]]&gt;10000,10000,人件費個別明細表68101112413[[#This Row],[列6]]*24*人件費個別明細表68101112413[[#This Row],[列10]]))</f>
        <v/>
      </c>
      <c r="J9" s="41"/>
    </row>
    <row r="10" spans="1:10" ht="24" customHeight="1" x14ac:dyDescent="0.15">
      <c r="A10" s="60"/>
      <c r="B10" s="34" t="str">
        <f>IF(人件費個別明細表68101112413[[#This Row],[列1]]="", "", TEXT(人件費個別明細表68101112413[[#This Row],[列1]],"aaaa"))</f>
        <v/>
      </c>
      <c r="C10" s="66"/>
      <c r="D10" s="7" t="s">
        <v>0</v>
      </c>
      <c r="E10" s="66"/>
      <c r="F10" s="63"/>
      <c r="G10"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0" s="67"/>
      <c r="I10" s="44" t="str">
        <f>IF(人件費個別明細表68101112413[[#This Row],[列6]]="","",IF(人件費個別明細表68101112413[[#This Row],[列6]]*24*人件費個別明細表68101112413[[#This Row],[列10]]&gt;10000,10000,人件費個別明細表68101112413[[#This Row],[列6]]*24*人件費個別明細表68101112413[[#This Row],[列10]]))</f>
        <v/>
      </c>
      <c r="J10" s="18"/>
    </row>
    <row r="11" spans="1:10" ht="24" customHeight="1" x14ac:dyDescent="0.15">
      <c r="A11" s="60"/>
      <c r="B11" s="34" t="str">
        <f>IF(人件費個別明細表68101112413[[#This Row],[列1]]="", "", TEXT(人件費個別明細表68101112413[[#This Row],[列1]],"aaaa"))</f>
        <v/>
      </c>
      <c r="C11" s="66"/>
      <c r="D11" s="7" t="s">
        <v>0</v>
      </c>
      <c r="E11" s="66"/>
      <c r="F11" s="63"/>
      <c r="G11"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1" s="67"/>
      <c r="I11" s="44" t="str">
        <f>IF(人件費個別明細表68101112413[[#This Row],[列6]]="","",IF(人件費個別明細表68101112413[[#This Row],[列6]]*24*人件費個別明細表68101112413[[#This Row],[列10]]&gt;10000,10000,人件費個別明細表68101112413[[#This Row],[列6]]*24*人件費個別明細表68101112413[[#This Row],[列10]]))</f>
        <v/>
      </c>
      <c r="J11" s="18"/>
    </row>
    <row r="12" spans="1:10" ht="24" customHeight="1" x14ac:dyDescent="0.15">
      <c r="A12" s="60"/>
      <c r="B12" s="34" t="str">
        <f>IF(人件費個別明細表68101112413[[#This Row],[列1]]="", "", TEXT(人件費個別明細表68101112413[[#This Row],[列1]],"aaaa"))</f>
        <v/>
      </c>
      <c r="C12" s="66"/>
      <c r="D12" s="7" t="s">
        <v>0</v>
      </c>
      <c r="E12" s="66"/>
      <c r="F12" s="63"/>
      <c r="G12"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2" s="67"/>
      <c r="I12" s="44" t="str">
        <f>IF(人件費個別明細表68101112413[[#This Row],[列6]]="","",IF(人件費個別明細表68101112413[[#This Row],[列6]]*24*人件費個別明細表68101112413[[#This Row],[列10]]&gt;10000,10000,人件費個別明細表68101112413[[#This Row],[列6]]*24*人件費個別明細表68101112413[[#This Row],[列10]]))</f>
        <v/>
      </c>
      <c r="J12" s="18"/>
    </row>
    <row r="13" spans="1:10" ht="24" customHeight="1" x14ac:dyDescent="0.15">
      <c r="A13" s="60"/>
      <c r="B13" s="34" t="str">
        <f>IF(人件費個別明細表68101112413[[#This Row],[列1]]="", "", TEXT(人件費個別明細表68101112413[[#This Row],[列1]],"aaaa"))</f>
        <v/>
      </c>
      <c r="C13" s="66"/>
      <c r="D13" s="7" t="s">
        <v>0</v>
      </c>
      <c r="E13" s="66"/>
      <c r="F13" s="63"/>
      <c r="G13"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3" s="67"/>
      <c r="I13" s="44" t="str">
        <f>IF(人件費個別明細表68101112413[[#This Row],[列6]]="","",IF(人件費個別明細表68101112413[[#This Row],[列6]]*24*人件費個別明細表68101112413[[#This Row],[列10]]&gt;10000,10000,人件費個別明細表68101112413[[#This Row],[列6]]*24*人件費個別明細表68101112413[[#This Row],[列10]]))</f>
        <v/>
      </c>
      <c r="J13" s="18"/>
    </row>
    <row r="14" spans="1:10" ht="24" customHeight="1" x14ac:dyDescent="0.15">
      <c r="A14" s="60"/>
      <c r="B14" s="34" t="str">
        <f>IF(人件費個別明細表68101112413[[#This Row],[列1]]="", "", TEXT(人件費個別明細表68101112413[[#This Row],[列1]],"aaaa"))</f>
        <v/>
      </c>
      <c r="C14" s="66"/>
      <c r="D14" s="7" t="s">
        <v>0</v>
      </c>
      <c r="E14" s="66"/>
      <c r="F14" s="63"/>
      <c r="G14"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4" s="67"/>
      <c r="I14" s="44" t="str">
        <f>IF(人件費個別明細表68101112413[[#This Row],[列6]]="","",IF(人件費個別明細表68101112413[[#This Row],[列6]]*24*人件費個別明細表68101112413[[#This Row],[列10]]&gt;10000,10000,人件費個別明細表68101112413[[#This Row],[列6]]*24*人件費個別明細表68101112413[[#This Row],[列10]]))</f>
        <v/>
      </c>
      <c r="J14" s="18"/>
    </row>
    <row r="15" spans="1:10" ht="24" customHeight="1" x14ac:dyDescent="0.15">
      <c r="A15" s="60"/>
      <c r="B15" s="34" t="str">
        <f>IF(人件費個別明細表68101112413[[#This Row],[列1]]="", "", TEXT(人件費個別明細表68101112413[[#This Row],[列1]],"aaaa"))</f>
        <v/>
      </c>
      <c r="C15" s="66"/>
      <c r="D15" s="7" t="s">
        <v>0</v>
      </c>
      <c r="E15" s="66"/>
      <c r="F15" s="63"/>
      <c r="G15"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5" s="67"/>
      <c r="I15" s="44" t="str">
        <f>IF(人件費個別明細表68101112413[[#This Row],[列6]]="","",IF(人件費個別明細表68101112413[[#This Row],[列6]]*24*人件費個別明細表68101112413[[#This Row],[列10]]&gt;10000,10000,人件費個別明細表68101112413[[#This Row],[列6]]*24*人件費個別明細表68101112413[[#This Row],[列10]]))</f>
        <v/>
      </c>
      <c r="J15" s="18"/>
    </row>
    <row r="16" spans="1:10" ht="24" customHeight="1" x14ac:dyDescent="0.15">
      <c r="A16" s="60"/>
      <c r="B16" s="34" t="str">
        <f>IF(人件費個別明細表68101112413[[#This Row],[列1]]="", "", TEXT(人件費個別明細表68101112413[[#This Row],[列1]],"aaaa"))</f>
        <v/>
      </c>
      <c r="C16" s="66"/>
      <c r="D16" s="7" t="s">
        <v>0</v>
      </c>
      <c r="E16" s="66"/>
      <c r="F16" s="63"/>
      <c r="G16"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6" s="67"/>
      <c r="I16" s="44" t="str">
        <f>IF(人件費個別明細表68101112413[[#This Row],[列6]]="","",IF(人件費個別明細表68101112413[[#This Row],[列6]]*24*人件費個別明細表68101112413[[#This Row],[列10]]&gt;10000,10000,人件費個別明細表68101112413[[#This Row],[列6]]*24*人件費個別明細表68101112413[[#This Row],[列10]]))</f>
        <v/>
      </c>
      <c r="J16" s="18"/>
    </row>
    <row r="17" spans="1:11" ht="24" customHeight="1" x14ac:dyDescent="0.15">
      <c r="A17" s="60"/>
      <c r="B17" s="34" t="str">
        <f>IF(人件費個別明細表68101112413[[#This Row],[列1]]="", "", TEXT(人件費個別明細表68101112413[[#This Row],[列1]],"aaaa"))</f>
        <v/>
      </c>
      <c r="C17" s="66"/>
      <c r="D17" s="7" t="s">
        <v>0</v>
      </c>
      <c r="E17" s="66"/>
      <c r="F17" s="63"/>
      <c r="G17"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7" s="67"/>
      <c r="I17" s="44" t="str">
        <f>IF(人件費個別明細表68101112413[[#This Row],[列6]]="","",IF(人件費個別明細表68101112413[[#This Row],[列6]]*24*人件費個別明細表68101112413[[#This Row],[列10]]&gt;10000,10000,人件費個別明細表68101112413[[#This Row],[列6]]*24*人件費個別明細表68101112413[[#This Row],[列10]]))</f>
        <v/>
      </c>
      <c r="J17" s="18"/>
    </row>
    <row r="18" spans="1:11" ht="24" customHeight="1" x14ac:dyDescent="0.15">
      <c r="A18" s="60"/>
      <c r="B18" s="34" t="str">
        <f>IF(人件費個別明細表68101112413[[#This Row],[列1]]="", "", TEXT(人件費個別明細表68101112413[[#This Row],[列1]],"aaaa"))</f>
        <v/>
      </c>
      <c r="C18" s="66"/>
      <c r="D18" s="7" t="s">
        <v>0</v>
      </c>
      <c r="E18" s="66"/>
      <c r="F18" s="63"/>
      <c r="G18"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8" s="67"/>
      <c r="I18" s="44" t="str">
        <f>IF(人件費個別明細表68101112413[[#This Row],[列6]]="","",IF(人件費個別明細表68101112413[[#This Row],[列6]]*24*人件費個別明細表68101112413[[#This Row],[列10]]&gt;10000,10000,人件費個別明細表68101112413[[#This Row],[列6]]*24*人件費個別明細表68101112413[[#This Row],[列10]]))</f>
        <v/>
      </c>
      <c r="J18" s="18"/>
    </row>
    <row r="19" spans="1:11" ht="24" customHeight="1" x14ac:dyDescent="0.15">
      <c r="A19" s="60"/>
      <c r="B19" s="34" t="str">
        <f>IF(人件費個別明細表68101112413[[#This Row],[列1]]="", "", TEXT(人件費個別明細表68101112413[[#This Row],[列1]],"aaaa"))</f>
        <v/>
      </c>
      <c r="C19" s="66"/>
      <c r="D19" s="7" t="s">
        <v>0</v>
      </c>
      <c r="E19" s="66"/>
      <c r="F19" s="63"/>
      <c r="G19"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19" s="67"/>
      <c r="I19" s="44" t="str">
        <f>IF(人件費個別明細表68101112413[[#This Row],[列6]]="","",IF(人件費個別明細表68101112413[[#This Row],[列6]]*24*人件費個別明細表68101112413[[#This Row],[列10]]&gt;10000,10000,人件費個別明細表68101112413[[#This Row],[列6]]*24*人件費個別明細表68101112413[[#This Row],[列10]]))</f>
        <v/>
      </c>
      <c r="J19" s="18"/>
    </row>
    <row r="20" spans="1:11" ht="24" customHeight="1" x14ac:dyDescent="0.15">
      <c r="A20" s="60"/>
      <c r="B20" s="34" t="str">
        <f>IF(人件費個別明細表68101112413[[#This Row],[列1]]="", "", TEXT(人件費個別明細表68101112413[[#This Row],[列1]],"aaaa"))</f>
        <v/>
      </c>
      <c r="C20" s="66"/>
      <c r="D20" s="7" t="s">
        <v>0</v>
      </c>
      <c r="E20" s="66"/>
      <c r="F20" s="63"/>
      <c r="G20"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0" s="67"/>
      <c r="I20" s="44" t="str">
        <f>IF(人件費個別明細表68101112413[[#This Row],[列6]]="","",IF(人件費個別明細表68101112413[[#This Row],[列6]]*24*人件費個別明細表68101112413[[#This Row],[列10]]&gt;10000,10000,人件費個別明細表68101112413[[#This Row],[列6]]*24*人件費個別明細表68101112413[[#This Row],[列10]]))</f>
        <v/>
      </c>
      <c r="J20" s="18"/>
    </row>
    <row r="21" spans="1:11" ht="24" customHeight="1" x14ac:dyDescent="0.15">
      <c r="A21" s="60"/>
      <c r="B21" s="34" t="str">
        <f>IF(人件費個別明細表68101112413[[#This Row],[列1]]="", "", TEXT(人件費個別明細表68101112413[[#This Row],[列1]],"aaaa"))</f>
        <v/>
      </c>
      <c r="C21" s="66"/>
      <c r="D21" s="7" t="s">
        <v>0</v>
      </c>
      <c r="E21" s="66"/>
      <c r="F21" s="63"/>
      <c r="G21"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1" s="67"/>
      <c r="I21" s="44" t="str">
        <f>IF(人件費個別明細表68101112413[[#This Row],[列6]]="","",IF(人件費個別明細表68101112413[[#This Row],[列6]]*24*人件費個別明細表68101112413[[#This Row],[列10]]&gt;10000,10000,人件費個別明細表68101112413[[#This Row],[列6]]*24*人件費個別明細表68101112413[[#This Row],[列10]]))</f>
        <v/>
      </c>
      <c r="J21" s="18"/>
    </row>
    <row r="22" spans="1:11" ht="24" customHeight="1" x14ac:dyDescent="0.15">
      <c r="A22" s="60"/>
      <c r="B22" s="34" t="str">
        <f>IF(人件費個別明細表68101112413[[#This Row],[列1]]="", "", TEXT(人件費個別明細表68101112413[[#This Row],[列1]],"aaaa"))</f>
        <v/>
      </c>
      <c r="C22" s="66"/>
      <c r="D22" s="7" t="s">
        <v>0</v>
      </c>
      <c r="E22" s="66"/>
      <c r="F22" s="63"/>
      <c r="G22"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2" s="67"/>
      <c r="I22" s="44" t="str">
        <f>IF(人件費個別明細表68101112413[[#This Row],[列6]]="","",IF(人件費個別明細表68101112413[[#This Row],[列6]]*24*人件費個別明細表68101112413[[#This Row],[列10]]&gt;10000,10000,人件費個別明細表68101112413[[#This Row],[列6]]*24*人件費個別明細表68101112413[[#This Row],[列10]]))</f>
        <v/>
      </c>
      <c r="J22" s="18"/>
    </row>
    <row r="23" spans="1:11" ht="24" customHeight="1" x14ac:dyDescent="0.15">
      <c r="A23" s="60"/>
      <c r="B23" s="34" t="str">
        <f>IF(人件費個別明細表68101112413[[#This Row],[列1]]="", "", TEXT(人件費個別明細表68101112413[[#This Row],[列1]],"aaaa"))</f>
        <v/>
      </c>
      <c r="C23" s="66"/>
      <c r="D23" s="7" t="s">
        <v>0</v>
      </c>
      <c r="E23" s="66"/>
      <c r="F23" s="63"/>
      <c r="G23"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3" s="67"/>
      <c r="I23" s="44" t="str">
        <f>IF(人件費個別明細表68101112413[[#This Row],[列6]]="","",IF(人件費個別明細表68101112413[[#This Row],[列6]]*24*人件費個別明細表68101112413[[#This Row],[列10]]&gt;10000,10000,人件費個別明細表68101112413[[#This Row],[列6]]*24*人件費個別明細表68101112413[[#This Row],[列10]]))</f>
        <v/>
      </c>
      <c r="J23" s="18"/>
    </row>
    <row r="24" spans="1:11" ht="24" customHeight="1" x14ac:dyDescent="0.15">
      <c r="A24" s="60"/>
      <c r="B24" s="34" t="str">
        <f>IF(人件費個別明細表68101112413[[#This Row],[列1]]="", "", TEXT(人件費個別明細表68101112413[[#This Row],[列1]],"aaaa"))</f>
        <v/>
      </c>
      <c r="C24" s="66"/>
      <c r="D24" s="7" t="s">
        <v>0</v>
      </c>
      <c r="E24" s="66"/>
      <c r="F24" s="63"/>
      <c r="G24"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4" s="67"/>
      <c r="I24" s="44" t="str">
        <f>IF(人件費個別明細表68101112413[[#This Row],[列6]]="","",IF(人件費個別明細表68101112413[[#This Row],[列6]]*24*人件費個別明細表68101112413[[#This Row],[列10]]&gt;10000,10000,人件費個別明細表68101112413[[#This Row],[列6]]*24*人件費個別明細表68101112413[[#This Row],[列10]]))</f>
        <v/>
      </c>
      <c r="J24" s="18"/>
    </row>
    <row r="25" spans="1:11" ht="24" customHeight="1" x14ac:dyDescent="0.15">
      <c r="A25" s="60"/>
      <c r="B25" s="34" t="str">
        <f>IF(人件費個別明細表68101112413[[#This Row],[列1]]="", "", TEXT(人件費個別明細表68101112413[[#This Row],[列1]],"aaaa"))</f>
        <v/>
      </c>
      <c r="C25" s="66"/>
      <c r="D25" s="7" t="s">
        <v>0</v>
      </c>
      <c r="E25" s="66"/>
      <c r="F25" s="63"/>
      <c r="G25"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5" s="67"/>
      <c r="I25" s="44" t="str">
        <f>IF(人件費個別明細表68101112413[[#This Row],[列6]]="","",IF(人件費個別明細表68101112413[[#This Row],[列6]]*24*人件費個別明細表68101112413[[#This Row],[列10]]&gt;10000,10000,人件費個別明細表68101112413[[#This Row],[列6]]*24*人件費個別明細表68101112413[[#This Row],[列10]]))</f>
        <v/>
      </c>
      <c r="J25" s="18"/>
    </row>
    <row r="26" spans="1:11" ht="24" customHeight="1" x14ac:dyDescent="0.15">
      <c r="A26" s="60"/>
      <c r="B26" s="34" t="str">
        <f>IF(人件費個別明細表68101112413[[#This Row],[列1]]="", "", TEXT(人件費個別明細表68101112413[[#This Row],[列1]],"aaaa"))</f>
        <v/>
      </c>
      <c r="C26" s="66"/>
      <c r="D26" s="7" t="s">
        <v>0</v>
      </c>
      <c r="E26" s="66"/>
      <c r="F26" s="63"/>
      <c r="G26"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6" s="67"/>
      <c r="I26" s="44" t="str">
        <f>IF(人件費個別明細表68101112413[[#This Row],[列6]]="","",IF(人件費個別明細表68101112413[[#This Row],[列6]]*24*人件費個別明細表68101112413[[#This Row],[列10]]&gt;10000,10000,人件費個別明細表68101112413[[#This Row],[列6]]*24*人件費個別明細表68101112413[[#This Row],[列10]]))</f>
        <v/>
      </c>
      <c r="J26" s="18"/>
    </row>
    <row r="27" spans="1:11" ht="24" customHeight="1" x14ac:dyDescent="0.15">
      <c r="A27" s="60"/>
      <c r="B27" s="34" t="str">
        <f>IF(人件費個別明細表68101112413[[#This Row],[列1]]="", "", TEXT(人件費個別明細表68101112413[[#This Row],[列1]],"aaaa"))</f>
        <v/>
      </c>
      <c r="C27" s="66"/>
      <c r="D27" s="7" t="s">
        <v>0</v>
      </c>
      <c r="E27" s="66"/>
      <c r="F27" s="63"/>
      <c r="G27"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7" s="67"/>
      <c r="I27" s="44" t="str">
        <f>IF(人件費個別明細表68101112413[[#This Row],[列6]]="","",IF(人件費個別明細表68101112413[[#This Row],[列6]]*24*人件費個別明細表68101112413[[#This Row],[列10]]&gt;10000,10000,人件費個別明細表68101112413[[#This Row],[列6]]*24*人件費個別明細表68101112413[[#This Row],[列10]]))</f>
        <v/>
      </c>
      <c r="J27" s="18"/>
    </row>
    <row r="28" spans="1:11" ht="24" customHeight="1" x14ac:dyDescent="0.15">
      <c r="A28" s="60"/>
      <c r="B28" s="34" t="str">
        <f>IF(人件費個別明細表68101112413[[#This Row],[列1]]="", "", TEXT(人件費個別明細表68101112413[[#This Row],[列1]],"aaaa"))</f>
        <v/>
      </c>
      <c r="C28" s="66"/>
      <c r="D28" s="7" t="s">
        <v>0</v>
      </c>
      <c r="E28" s="66"/>
      <c r="F28" s="63"/>
      <c r="G28"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8" s="67"/>
      <c r="I28" s="44" t="str">
        <f>IF(人件費個別明細表68101112413[[#This Row],[列6]]="","",IF(人件費個別明細表68101112413[[#This Row],[列6]]*24*人件費個別明細表68101112413[[#This Row],[列10]]&gt;10000,10000,人件費個別明細表68101112413[[#This Row],[列6]]*24*人件費個別明細表68101112413[[#This Row],[列10]]))</f>
        <v/>
      </c>
      <c r="J28" s="18"/>
    </row>
    <row r="29" spans="1:11" ht="24" customHeight="1" x14ac:dyDescent="0.15">
      <c r="A29" s="60"/>
      <c r="B29" s="34" t="str">
        <f>IF(人件費個別明細表68101112413[[#This Row],[列1]]="", "", TEXT(人件費個別明細表68101112413[[#This Row],[列1]],"aaaa"))</f>
        <v/>
      </c>
      <c r="C29" s="66"/>
      <c r="D29" s="7" t="s">
        <v>0</v>
      </c>
      <c r="E29" s="66"/>
      <c r="F29" s="63"/>
      <c r="G29"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29" s="67"/>
      <c r="I29" s="44" t="str">
        <f>IF(人件費個別明細表68101112413[[#This Row],[列6]]="","",IF(人件費個別明細表68101112413[[#This Row],[列6]]*24*人件費個別明細表68101112413[[#This Row],[列10]]&gt;10000,10000,人件費個別明細表68101112413[[#This Row],[列6]]*24*人件費個別明細表68101112413[[#This Row],[列10]]))</f>
        <v/>
      </c>
      <c r="J29" s="18"/>
    </row>
    <row r="30" spans="1:11" ht="24" customHeight="1" x14ac:dyDescent="0.15">
      <c r="A30" s="60"/>
      <c r="B30" s="34" t="str">
        <f>IF(人件費個別明細表68101112413[[#This Row],[列1]]="", "", TEXT(人件費個別明細表68101112413[[#This Row],[列1]],"aaaa"))</f>
        <v/>
      </c>
      <c r="C30" s="66"/>
      <c r="D30" s="7" t="s">
        <v>0</v>
      </c>
      <c r="E30" s="66"/>
      <c r="F30" s="63"/>
      <c r="G30" s="9" t="str">
        <f>IF(人件費個別明細表68101112413[[#This Row],[列2]]="","",MIN(IF((人件費個別明細表68101112413[[#This Row],[列4]]-人件費個別明細表68101112413[[#This Row],[列2]]-人件費個別明細表68101112413[[#This Row],[列5]])&gt;0,FLOOR((人件費個別明細表68101112413[[#This Row],[列4]]-人件費個別明細表68101112413[[#This Row],[列2]]-人件費個別明細表68101112413[[#This Row],[列5]]),"0:30"),""),"8:00"))</f>
        <v/>
      </c>
      <c r="H30" s="67"/>
      <c r="I30" s="44" t="str">
        <f>IF(人件費個別明細表68101112413[[#This Row],[列6]]="","",IF(人件費個別明細表68101112413[[#This Row],[列6]]*24*人件費個別明細表68101112413[[#This Row],[列10]]&gt;10000,10000,人件費個別明細表68101112413[[#This Row],[列6]]*24*人件費個別明細表68101112413[[#This Row],[列10]]))</f>
        <v/>
      </c>
      <c r="J30" s="18"/>
    </row>
    <row r="31" spans="1:11" ht="24" customHeight="1" x14ac:dyDescent="0.15">
      <c r="A31" s="11" t="s">
        <v>2</v>
      </c>
      <c r="B31" s="12"/>
      <c r="C31" s="12">
        <f>SUBTOTAL(102,人件費個別明細表68101112413[列2])</f>
        <v>0</v>
      </c>
      <c r="D31" s="13" t="s">
        <v>34</v>
      </c>
      <c r="E31" s="14"/>
      <c r="F31" s="15"/>
      <c r="G31" s="33">
        <f>SUBTOTAL(109,人件費個別明細表68101112413[列6])</f>
        <v>0</v>
      </c>
      <c r="H31" s="33"/>
      <c r="I31" s="45">
        <f>SUBTOTAL(109,人件費個別明細表68101112413[列9])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7" priority="1" operator="greaterThan">
      <formula>6.25</formula>
    </cfRule>
  </conditionalFormatting>
  <dataValidations count="2">
    <dataValidation imeMode="hiragana" allowBlank="1" showInputMessage="1" showErrorMessage="1" sqref="J8:J30" xr:uid="{873966A8-144C-43D5-B015-16F181C2FB78}"/>
    <dataValidation imeMode="halfAlpha" allowBlank="1" showInputMessage="1" showErrorMessage="1" sqref="I8:I30 E8:G30 A8:C30" xr:uid="{3C8838C9-ABA0-454B-934C-2047D408BE52}"/>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0EF5D7E8-8FDE-4893-B76A-5B0668C5A7CF}">
          <x14:formula1>
            <xm:f>(集計!$B$11:$B$12)</xm:f>
          </x14:formula1>
          <xm:sqref>H9</xm:sqref>
        </x14:dataValidation>
        <x14:dataValidation type="list" allowBlank="1" showInputMessage="1" showErrorMessage="1" xr:uid="{2623EFA5-C803-47B4-8303-09D30465D5C8}">
          <x14:formula1>
            <xm:f>(集計!$B$11:$B$13)</xm:f>
          </x14:formula1>
          <xm:sqref>H8 H10:H30</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73E10-3569-4420-AD63-F40CB69D5D55}">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R9年4月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IF(人件費個別明細表6810111241314[[#This Row],[列1]]="", "", TEXT(人件費個別明細表6810111241314[[#This Row],[列1]],"aaaa"))</f>
        <v/>
      </c>
      <c r="C8" s="61"/>
      <c r="D8" s="7" t="s">
        <v>0</v>
      </c>
      <c r="E8" s="61"/>
      <c r="F8" s="63"/>
      <c r="G8"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8" s="67"/>
      <c r="I8"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8" s="41"/>
    </row>
    <row r="9" spans="1:10" ht="24" customHeight="1" x14ac:dyDescent="0.15">
      <c r="A9" s="59"/>
      <c r="B9" s="34" t="str">
        <f>IF(人件費個別明細表6810111241314[[#This Row],[列1]]="", "", TEXT(人件費個別明細表6810111241314[[#This Row],[列1]],"aaaa"))</f>
        <v/>
      </c>
      <c r="C9" s="61"/>
      <c r="D9" s="7" t="s">
        <v>0</v>
      </c>
      <c r="E9" s="68"/>
      <c r="F9" s="63"/>
      <c r="G9"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9" s="67"/>
      <c r="I9"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9" s="41"/>
    </row>
    <row r="10" spans="1:10" ht="24" customHeight="1" x14ac:dyDescent="0.15">
      <c r="A10" s="60"/>
      <c r="B10" s="34" t="str">
        <f>IF(人件費個別明細表6810111241314[[#This Row],[列1]]="", "", TEXT(人件費個別明細表6810111241314[[#This Row],[列1]],"aaaa"))</f>
        <v/>
      </c>
      <c r="C10" s="66"/>
      <c r="D10" s="7" t="s">
        <v>0</v>
      </c>
      <c r="E10" s="66"/>
      <c r="F10" s="63"/>
      <c r="G10"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0" s="67"/>
      <c r="I10"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0" s="18"/>
    </row>
    <row r="11" spans="1:10" ht="24" customHeight="1" x14ac:dyDescent="0.15">
      <c r="A11" s="60"/>
      <c r="B11" s="34" t="str">
        <f>IF(人件費個別明細表6810111241314[[#This Row],[列1]]="", "", TEXT(人件費個別明細表6810111241314[[#This Row],[列1]],"aaaa"))</f>
        <v/>
      </c>
      <c r="C11" s="66"/>
      <c r="D11" s="7" t="s">
        <v>0</v>
      </c>
      <c r="E11" s="66"/>
      <c r="F11" s="63"/>
      <c r="G11"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1" s="67"/>
      <c r="I11"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1" s="18"/>
    </row>
    <row r="12" spans="1:10" ht="24" customHeight="1" x14ac:dyDescent="0.15">
      <c r="A12" s="60"/>
      <c r="B12" s="34" t="str">
        <f>IF(人件費個別明細表6810111241314[[#This Row],[列1]]="", "", TEXT(人件費個別明細表6810111241314[[#This Row],[列1]],"aaaa"))</f>
        <v/>
      </c>
      <c r="C12" s="66"/>
      <c r="D12" s="7" t="s">
        <v>0</v>
      </c>
      <c r="E12" s="66"/>
      <c r="F12" s="63"/>
      <c r="G12"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2" s="67"/>
      <c r="I12"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2" s="18"/>
    </row>
    <row r="13" spans="1:10" ht="24" customHeight="1" x14ac:dyDescent="0.15">
      <c r="A13" s="60"/>
      <c r="B13" s="34" t="str">
        <f>IF(人件費個別明細表6810111241314[[#This Row],[列1]]="", "", TEXT(人件費個別明細表6810111241314[[#This Row],[列1]],"aaaa"))</f>
        <v/>
      </c>
      <c r="C13" s="66"/>
      <c r="D13" s="7" t="s">
        <v>0</v>
      </c>
      <c r="E13" s="66"/>
      <c r="F13" s="63"/>
      <c r="G13"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3" s="67"/>
      <c r="I13"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3" s="18"/>
    </row>
    <row r="14" spans="1:10" ht="24" customHeight="1" x14ac:dyDescent="0.15">
      <c r="A14" s="60"/>
      <c r="B14" s="34" t="str">
        <f>IF(人件費個別明細表6810111241314[[#This Row],[列1]]="", "", TEXT(人件費個別明細表6810111241314[[#This Row],[列1]],"aaaa"))</f>
        <v/>
      </c>
      <c r="C14" s="66"/>
      <c r="D14" s="7" t="s">
        <v>0</v>
      </c>
      <c r="E14" s="66"/>
      <c r="F14" s="63"/>
      <c r="G14"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4" s="67"/>
      <c r="I14"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4" s="18"/>
    </row>
    <row r="15" spans="1:10" ht="24" customHeight="1" x14ac:dyDescent="0.15">
      <c r="A15" s="60"/>
      <c r="B15" s="34" t="str">
        <f>IF(人件費個別明細表6810111241314[[#This Row],[列1]]="", "", TEXT(人件費個別明細表6810111241314[[#This Row],[列1]],"aaaa"))</f>
        <v/>
      </c>
      <c r="C15" s="66"/>
      <c r="D15" s="7" t="s">
        <v>0</v>
      </c>
      <c r="E15" s="66"/>
      <c r="F15" s="63"/>
      <c r="G15"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5" s="67"/>
      <c r="I15"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5" s="18"/>
    </row>
    <row r="16" spans="1:10" ht="24" customHeight="1" x14ac:dyDescent="0.15">
      <c r="A16" s="60"/>
      <c r="B16" s="34" t="str">
        <f>IF(人件費個別明細表6810111241314[[#This Row],[列1]]="", "", TEXT(人件費個別明細表6810111241314[[#This Row],[列1]],"aaaa"))</f>
        <v/>
      </c>
      <c r="C16" s="66"/>
      <c r="D16" s="7" t="s">
        <v>0</v>
      </c>
      <c r="E16" s="66"/>
      <c r="F16" s="63"/>
      <c r="G16"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6" s="67"/>
      <c r="I16"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6" s="18"/>
    </row>
    <row r="17" spans="1:11" ht="24" customHeight="1" x14ac:dyDescent="0.15">
      <c r="A17" s="60"/>
      <c r="B17" s="34" t="str">
        <f>IF(人件費個別明細表6810111241314[[#This Row],[列1]]="", "", TEXT(人件費個別明細表6810111241314[[#This Row],[列1]],"aaaa"))</f>
        <v/>
      </c>
      <c r="C17" s="66"/>
      <c r="D17" s="7" t="s">
        <v>0</v>
      </c>
      <c r="E17" s="66"/>
      <c r="F17" s="63"/>
      <c r="G17"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7" s="67"/>
      <c r="I17"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7" s="18"/>
    </row>
    <row r="18" spans="1:11" ht="24" customHeight="1" x14ac:dyDescent="0.15">
      <c r="A18" s="60"/>
      <c r="B18" s="34" t="str">
        <f>IF(人件費個別明細表6810111241314[[#This Row],[列1]]="", "", TEXT(人件費個別明細表6810111241314[[#This Row],[列1]],"aaaa"))</f>
        <v/>
      </c>
      <c r="C18" s="66"/>
      <c r="D18" s="7" t="s">
        <v>0</v>
      </c>
      <c r="E18" s="66"/>
      <c r="F18" s="63"/>
      <c r="G18"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8" s="67"/>
      <c r="I18"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8" s="18"/>
    </row>
    <row r="19" spans="1:11" ht="24" customHeight="1" x14ac:dyDescent="0.15">
      <c r="A19" s="60"/>
      <c r="B19" s="34" t="str">
        <f>IF(人件費個別明細表6810111241314[[#This Row],[列1]]="", "", TEXT(人件費個別明細表6810111241314[[#This Row],[列1]],"aaaa"))</f>
        <v/>
      </c>
      <c r="C19" s="66"/>
      <c r="D19" s="7" t="s">
        <v>0</v>
      </c>
      <c r="E19" s="66"/>
      <c r="F19" s="63"/>
      <c r="G19"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19" s="67"/>
      <c r="I19"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19" s="18"/>
    </row>
    <row r="20" spans="1:11" ht="24" customHeight="1" x14ac:dyDescent="0.15">
      <c r="A20" s="60"/>
      <c r="B20" s="34" t="str">
        <f>IF(人件費個別明細表6810111241314[[#This Row],[列1]]="", "", TEXT(人件費個別明細表6810111241314[[#This Row],[列1]],"aaaa"))</f>
        <v/>
      </c>
      <c r="C20" s="66"/>
      <c r="D20" s="7" t="s">
        <v>0</v>
      </c>
      <c r="E20" s="66"/>
      <c r="F20" s="63"/>
      <c r="G20"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0" s="67"/>
      <c r="I20"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0" s="18"/>
    </row>
    <row r="21" spans="1:11" ht="24" customHeight="1" x14ac:dyDescent="0.15">
      <c r="A21" s="60"/>
      <c r="B21" s="34" t="str">
        <f>IF(人件費個別明細表6810111241314[[#This Row],[列1]]="", "", TEXT(人件費個別明細表6810111241314[[#This Row],[列1]],"aaaa"))</f>
        <v/>
      </c>
      <c r="C21" s="66"/>
      <c r="D21" s="7" t="s">
        <v>0</v>
      </c>
      <c r="E21" s="66"/>
      <c r="F21" s="63"/>
      <c r="G21"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1" s="67"/>
      <c r="I21"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1" s="18"/>
    </row>
    <row r="22" spans="1:11" ht="24" customHeight="1" x14ac:dyDescent="0.15">
      <c r="A22" s="60"/>
      <c r="B22" s="34" t="str">
        <f>IF(人件費個別明細表6810111241314[[#This Row],[列1]]="", "", TEXT(人件費個別明細表6810111241314[[#This Row],[列1]],"aaaa"))</f>
        <v/>
      </c>
      <c r="C22" s="66"/>
      <c r="D22" s="7" t="s">
        <v>0</v>
      </c>
      <c r="E22" s="66"/>
      <c r="F22" s="63"/>
      <c r="G22"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2" s="67"/>
      <c r="I22"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2" s="18"/>
    </row>
    <row r="23" spans="1:11" ht="24" customHeight="1" x14ac:dyDescent="0.15">
      <c r="A23" s="60"/>
      <c r="B23" s="34" t="str">
        <f>IF(人件費個別明細表6810111241314[[#This Row],[列1]]="", "", TEXT(人件費個別明細表6810111241314[[#This Row],[列1]],"aaaa"))</f>
        <v/>
      </c>
      <c r="C23" s="66"/>
      <c r="D23" s="7" t="s">
        <v>0</v>
      </c>
      <c r="E23" s="66"/>
      <c r="F23" s="63"/>
      <c r="G23"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3" s="67"/>
      <c r="I23"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3" s="18"/>
    </row>
    <row r="24" spans="1:11" ht="24" customHeight="1" x14ac:dyDescent="0.15">
      <c r="A24" s="60"/>
      <c r="B24" s="34" t="str">
        <f>IF(人件費個別明細表6810111241314[[#This Row],[列1]]="", "", TEXT(人件費個別明細表6810111241314[[#This Row],[列1]],"aaaa"))</f>
        <v/>
      </c>
      <c r="C24" s="66"/>
      <c r="D24" s="7" t="s">
        <v>0</v>
      </c>
      <c r="E24" s="66"/>
      <c r="F24" s="63"/>
      <c r="G24"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4" s="67"/>
      <c r="I24"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4" s="18"/>
    </row>
    <row r="25" spans="1:11" ht="24" customHeight="1" x14ac:dyDescent="0.15">
      <c r="A25" s="60"/>
      <c r="B25" s="34" t="str">
        <f>IF(人件費個別明細表6810111241314[[#This Row],[列1]]="", "", TEXT(人件費個別明細表6810111241314[[#This Row],[列1]],"aaaa"))</f>
        <v/>
      </c>
      <c r="C25" s="66"/>
      <c r="D25" s="7" t="s">
        <v>0</v>
      </c>
      <c r="E25" s="66"/>
      <c r="F25" s="63"/>
      <c r="G25"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5" s="67"/>
      <c r="I25"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5" s="18"/>
    </row>
    <row r="26" spans="1:11" ht="24" customHeight="1" x14ac:dyDescent="0.15">
      <c r="A26" s="60"/>
      <c r="B26" s="34" t="str">
        <f>IF(人件費個別明細表6810111241314[[#This Row],[列1]]="", "", TEXT(人件費個別明細表6810111241314[[#This Row],[列1]],"aaaa"))</f>
        <v/>
      </c>
      <c r="C26" s="66"/>
      <c r="D26" s="7" t="s">
        <v>0</v>
      </c>
      <c r="E26" s="66"/>
      <c r="F26" s="63"/>
      <c r="G26"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6" s="67"/>
      <c r="I26"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6" s="18"/>
    </row>
    <row r="27" spans="1:11" ht="24" customHeight="1" x14ac:dyDescent="0.15">
      <c r="A27" s="60"/>
      <c r="B27" s="34" t="str">
        <f>IF(人件費個別明細表6810111241314[[#This Row],[列1]]="", "", TEXT(人件費個別明細表6810111241314[[#This Row],[列1]],"aaaa"))</f>
        <v/>
      </c>
      <c r="C27" s="66"/>
      <c r="D27" s="7" t="s">
        <v>0</v>
      </c>
      <c r="E27" s="66"/>
      <c r="F27" s="63"/>
      <c r="G27"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7" s="67"/>
      <c r="I27"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7" s="18"/>
    </row>
    <row r="28" spans="1:11" ht="24" customHeight="1" x14ac:dyDescent="0.15">
      <c r="A28" s="60"/>
      <c r="B28" s="34" t="str">
        <f>IF(人件費個別明細表6810111241314[[#This Row],[列1]]="", "", TEXT(人件費個別明細表6810111241314[[#This Row],[列1]],"aaaa"))</f>
        <v/>
      </c>
      <c r="C28" s="66"/>
      <c r="D28" s="7" t="s">
        <v>0</v>
      </c>
      <c r="E28" s="66"/>
      <c r="F28" s="63"/>
      <c r="G28"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8" s="67"/>
      <c r="I28"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8" s="18"/>
    </row>
    <row r="29" spans="1:11" ht="24" customHeight="1" x14ac:dyDescent="0.15">
      <c r="A29" s="60"/>
      <c r="B29" s="34" t="str">
        <f>IF(人件費個別明細表6810111241314[[#This Row],[列1]]="", "", TEXT(人件費個別明細表6810111241314[[#This Row],[列1]],"aaaa"))</f>
        <v/>
      </c>
      <c r="C29" s="66"/>
      <c r="D29" s="7" t="s">
        <v>0</v>
      </c>
      <c r="E29" s="66"/>
      <c r="F29" s="63"/>
      <c r="G29"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29" s="67"/>
      <c r="I29"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29" s="18"/>
    </row>
    <row r="30" spans="1:11" ht="24" customHeight="1" x14ac:dyDescent="0.15">
      <c r="A30" s="60"/>
      <c r="B30" s="34" t="str">
        <f>IF(人件費個別明細表6810111241314[[#This Row],[列1]]="", "", TEXT(人件費個別明細表6810111241314[[#This Row],[列1]],"aaaa"))</f>
        <v/>
      </c>
      <c r="C30" s="66"/>
      <c r="D30" s="7" t="s">
        <v>0</v>
      </c>
      <c r="E30" s="66"/>
      <c r="F30" s="63"/>
      <c r="G30" s="9" t="str">
        <f>IF(人件費個別明細表6810111241314[[#This Row],[列2]]="","",MIN(IF((人件費個別明細表6810111241314[[#This Row],[列4]]-人件費個別明細表6810111241314[[#This Row],[列2]]-人件費個別明細表6810111241314[[#This Row],[列5]])&gt;0,FLOOR((人件費個別明細表6810111241314[[#This Row],[列4]]-人件費個別明細表6810111241314[[#This Row],[列2]]-人件費個別明細表6810111241314[[#This Row],[列5]]),"0:30"),""),"8:00"))</f>
        <v/>
      </c>
      <c r="H30" s="67"/>
      <c r="I30" s="44" t="str">
        <f>IF(人件費個別明細表6810111241314[[#This Row],[列6]]="","",IF(人件費個別明細表6810111241314[[#This Row],[列6]]*24*人件費個別明細表6810111241314[[#This Row],[列10]]&gt;10000,10000,人件費個別明細表6810111241314[[#This Row],[列6]]*24*人件費個別明細表6810111241314[[#This Row],[列10]]))</f>
        <v/>
      </c>
      <c r="J30" s="18"/>
    </row>
    <row r="31" spans="1:11" ht="24" customHeight="1" x14ac:dyDescent="0.15">
      <c r="A31" s="11" t="s">
        <v>2</v>
      </c>
      <c r="B31" s="12"/>
      <c r="C31" s="12">
        <f>SUBTOTAL(102,人件費個別明細表6810111241314[列2])</f>
        <v>0</v>
      </c>
      <c r="D31" s="13" t="s">
        <v>34</v>
      </c>
      <c r="E31" s="14"/>
      <c r="F31" s="15"/>
      <c r="G31" s="33">
        <f>SUBTOTAL(109,人件費個別明細表6810111241314[列6])</f>
        <v>0</v>
      </c>
      <c r="H31" s="33"/>
      <c r="I31" s="45">
        <f>SUBTOTAL(109,人件費個別明細表6810111241314[列9])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6" priority="1" operator="greaterThan">
      <formula>6.25</formula>
    </cfRule>
  </conditionalFormatting>
  <dataValidations count="2">
    <dataValidation imeMode="halfAlpha" allowBlank="1" showInputMessage="1" showErrorMessage="1" sqref="I8:I30 E8:G30 A8:C30" xr:uid="{304BF8AE-64FE-4A79-B49C-745257303D13}"/>
    <dataValidation imeMode="hiragana" allowBlank="1" showInputMessage="1" showErrorMessage="1" sqref="J8:J30" xr:uid="{88FD68E4-0B6D-430D-910D-89CEB230B3B3}"/>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F8B435F4-9C46-4C8C-8082-D58219E217B8}">
          <x14:formula1>
            <xm:f>(集計!$B$11:$B$13)</xm:f>
          </x14:formula1>
          <xm:sqref>H8 H10:H30</xm:sqref>
        </x14:dataValidation>
        <x14:dataValidation type="list" allowBlank="1" showInputMessage="1" showErrorMessage="1" xr:uid="{B469D9F6-09AF-4CB6-9D68-7230E5CBB60E}">
          <x14:formula1>
            <xm:f>(集計!$B$11:$B$12)</xm:f>
          </x14:formula1>
          <xm:sqref>H9</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171CC-623B-4E82-A2E5-0D54D6577E49}">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R9年5月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IF(人件費個別明細表681011124131415[[#This Row],[列1]]="", "", TEXT(人件費個別明細表681011124131415[[#This Row],[列1]],"aaaa"))</f>
        <v/>
      </c>
      <c r="C8" s="61"/>
      <c r="D8" s="7" t="s">
        <v>0</v>
      </c>
      <c r="E8" s="61"/>
      <c r="F8" s="63"/>
      <c r="G8"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8" s="67"/>
      <c r="I8"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8" s="41"/>
    </row>
    <row r="9" spans="1:10" ht="24" customHeight="1" x14ac:dyDescent="0.15">
      <c r="A9" s="59"/>
      <c r="B9" s="34" t="str">
        <f>IF(人件費個別明細表681011124131415[[#This Row],[列1]]="", "", TEXT(人件費個別明細表681011124131415[[#This Row],[列1]],"aaaa"))</f>
        <v/>
      </c>
      <c r="C9" s="61"/>
      <c r="D9" s="7" t="s">
        <v>0</v>
      </c>
      <c r="E9" s="68"/>
      <c r="F9" s="63"/>
      <c r="G9"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9" s="67"/>
      <c r="I9"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9" s="41"/>
    </row>
    <row r="10" spans="1:10" ht="24" customHeight="1" x14ac:dyDescent="0.15">
      <c r="A10" s="60"/>
      <c r="B10" s="34" t="str">
        <f>IF(人件費個別明細表681011124131415[[#This Row],[列1]]="", "", TEXT(人件費個別明細表681011124131415[[#This Row],[列1]],"aaaa"))</f>
        <v/>
      </c>
      <c r="C10" s="66"/>
      <c r="D10" s="7" t="s">
        <v>0</v>
      </c>
      <c r="E10" s="66"/>
      <c r="F10" s="63"/>
      <c r="G10"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0" s="67"/>
      <c r="I10"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0" s="18"/>
    </row>
    <row r="11" spans="1:10" ht="24" customHeight="1" x14ac:dyDescent="0.15">
      <c r="A11" s="60"/>
      <c r="B11" s="34" t="str">
        <f>IF(人件費個別明細表681011124131415[[#This Row],[列1]]="", "", TEXT(人件費個別明細表681011124131415[[#This Row],[列1]],"aaaa"))</f>
        <v/>
      </c>
      <c r="C11" s="66"/>
      <c r="D11" s="7" t="s">
        <v>0</v>
      </c>
      <c r="E11" s="66"/>
      <c r="F11" s="63"/>
      <c r="G11"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1" s="67"/>
      <c r="I11"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1" s="18"/>
    </row>
    <row r="12" spans="1:10" ht="24" customHeight="1" x14ac:dyDescent="0.15">
      <c r="A12" s="60"/>
      <c r="B12" s="34" t="str">
        <f>IF(人件費個別明細表681011124131415[[#This Row],[列1]]="", "", TEXT(人件費個別明細表681011124131415[[#This Row],[列1]],"aaaa"))</f>
        <v/>
      </c>
      <c r="C12" s="66"/>
      <c r="D12" s="7" t="s">
        <v>0</v>
      </c>
      <c r="E12" s="66"/>
      <c r="F12" s="63"/>
      <c r="G12"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2" s="67"/>
      <c r="I12"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2" s="18"/>
    </row>
    <row r="13" spans="1:10" ht="24" customHeight="1" x14ac:dyDescent="0.15">
      <c r="A13" s="60"/>
      <c r="B13" s="34" t="str">
        <f>IF(人件費個別明細表681011124131415[[#This Row],[列1]]="", "", TEXT(人件費個別明細表681011124131415[[#This Row],[列1]],"aaaa"))</f>
        <v/>
      </c>
      <c r="C13" s="66"/>
      <c r="D13" s="7" t="s">
        <v>0</v>
      </c>
      <c r="E13" s="66"/>
      <c r="F13" s="63"/>
      <c r="G13"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3" s="67"/>
      <c r="I13"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3" s="18"/>
    </row>
    <row r="14" spans="1:10" ht="24" customHeight="1" x14ac:dyDescent="0.15">
      <c r="A14" s="60"/>
      <c r="B14" s="34" t="str">
        <f>IF(人件費個別明細表681011124131415[[#This Row],[列1]]="", "", TEXT(人件費個別明細表681011124131415[[#This Row],[列1]],"aaaa"))</f>
        <v/>
      </c>
      <c r="C14" s="66"/>
      <c r="D14" s="7" t="s">
        <v>0</v>
      </c>
      <c r="E14" s="66"/>
      <c r="F14" s="63"/>
      <c r="G14"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4" s="67"/>
      <c r="I14"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4" s="18"/>
    </row>
    <row r="15" spans="1:10" ht="24" customHeight="1" x14ac:dyDescent="0.15">
      <c r="A15" s="60"/>
      <c r="B15" s="34" t="str">
        <f>IF(人件費個別明細表681011124131415[[#This Row],[列1]]="", "", TEXT(人件費個別明細表681011124131415[[#This Row],[列1]],"aaaa"))</f>
        <v/>
      </c>
      <c r="C15" s="66"/>
      <c r="D15" s="7" t="s">
        <v>0</v>
      </c>
      <c r="E15" s="66"/>
      <c r="F15" s="63"/>
      <c r="G15"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5" s="67"/>
      <c r="I15"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5" s="18"/>
    </row>
    <row r="16" spans="1:10" ht="24" customHeight="1" x14ac:dyDescent="0.15">
      <c r="A16" s="60"/>
      <c r="B16" s="34" t="str">
        <f>IF(人件費個別明細表681011124131415[[#This Row],[列1]]="", "", TEXT(人件費個別明細表681011124131415[[#This Row],[列1]],"aaaa"))</f>
        <v/>
      </c>
      <c r="C16" s="66"/>
      <c r="D16" s="7" t="s">
        <v>0</v>
      </c>
      <c r="E16" s="66"/>
      <c r="F16" s="63"/>
      <c r="G16"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6" s="67"/>
      <c r="I16"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6" s="18"/>
    </row>
    <row r="17" spans="1:11" ht="24" customHeight="1" x14ac:dyDescent="0.15">
      <c r="A17" s="60"/>
      <c r="B17" s="34" t="str">
        <f>IF(人件費個別明細表681011124131415[[#This Row],[列1]]="", "", TEXT(人件費個別明細表681011124131415[[#This Row],[列1]],"aaaa"))</f>
        <v/>
      </c>
      <c r="C17" s="66"/>
      <c r="D17" s="7" t="s">
        <v>0</v>
      </c>
      <c r="E17" s="66"/>
      <c r="F17" s="63"/>
      <c r="G17"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7" s="67"/>
      <c r="I17"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7" s="18"/>
    </row>
    <row r="18" spans="1:11" ht="24" customHeight="1" x14ac:dyDescent="0.15">
      <c r="A18" s="60"/>
      <c r="B18" s="34" t="str">
        <f>IF(人件費個別明細表681011124131415[[#This Row],[列1]]="", "", TEXT(人件費個別明細表681011124131415[[#This Row],[列1]],"aaaa"))</f>
        <v/>
      </c>
      <c r="C18" s="66"/>
      <c r="D18" s="7" t="s">
        <v>0</v>
      </c>
      <c r="E18" s="66"/>
      <c r="F18" s="63"/>
      <c r="G18"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8" s="67"/>
      <c r="I18"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8" s="18"/>
    </row>
    <row r="19" spans="1:11" ht="24" customHeight="1" x14ac:dyDescent="0.15">
      <c r="A19" s="60"/>
      <c r="B19" s="34" t="str">
        <f>IF(人件費個別明細表681011124131415[[#This Row],[列1]]="", "", TEXT(人件費個別明細表681011124131415[[#This Row],[列1]],"aaaa"))</f>
        <v/>
      </c>
      <c r="C19" s="66"/>
      <c r="D19" s="7" t="s">
        <v>0</v>
      </c>
      <c r="E19" s="66"/>
      <c r="F19" s="63"/>
      <c r="G19"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19" s="67"/>
      <c r="I19"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19" s="18"/>
    </row>
    <row r="20" spans="1:11" ht="24" customHeight="1" x14ac:dyDescent="0.15">
      <c r="A20" s="60"/>
      <c r="B20" s="34" t="str">
        <f>IF(人件費個別明細表681011124131415[[#This Row],[列1]]="", "", TEXT(人件費個別明細表681011124131415[[#This Row],[列1]],"aaaa"))</f>
        <v/>
      </c>
      <c r="C20" s="66"/>
      <c r="D20" s="7" t="s">
        <v>0</v>
      </c>
      <c r="E20" s="66"/>
      <c r="F20" s="63"/>
      <c r="G20"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0" s="67"/>
      <c r="I20"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0" s="18"/>
    </row>
    <row r="21" spans="1:11" ht="24" customHeight="1" x14ac:dyDescent="0.15">
      <c r="A21" s="60"/>
      <c r="B21" s="34" t="str">
        <f>IF(人件費個別明細表681011124131415[[#This Row],[列1]]="", "", TEXT(人件費個別明細表681011124131415[[#This Row],[列1]],"aaaa"))</f>
        <v/>
      </c>
      <c r="C21" s="66"/>
      <c r="D21" s="7" t="s">
        <v>0</v>
      </c>
      <c r="E21" s="66"/>
      <c r="F21" s="63"/>
      <c r="G21"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1" s="67"/>
      <c r="I21"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1" s="18"/>
    </row>
    <row r="22" spans="1:11" ht="24" customHeight="1" x14ac:dyDescent="0.15">
      <c r="A22" s="60"/>
      <c r="B22" s="34" t="str">
        <f>IF(人件費個別明細表681011124131415[[#This Row],[列1]]="", "", TEXT(人件費個別明細表681011124131415[[#This Row],[列1]],"aaaa"))</f>
        <v/>
      </c>
      <c r="C22" s="66"/>
      <c r="D22" s="7" t="s">
        <v>0</v>
      </c>
      <c r="E22" s="66"/>
      <c r="F22" s="63"/>
      <c r="G22"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2" s="67"/>
      <c r="I22"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2" s="18"/>
    </row>
    <row r="23" spans="1:11" ht="24" customHeight="1" x14ac:dyDescent="0.15">
      <c r="A23" s="60"/>
      <c r="B23" s="34" t="str">
        <f>IF(人件費個別明細表681011124131415[[#This Row],[列1]]="", "", TEXT(人件費個別明細表681011124131415[[#This Row],[列1]],"aaaa"))</f>
        <v/>
      </c>
      <c r="C23" s="66"/>
      <c r="D23" s="7" t="s">
        <v>0</v>
      </c>
      <c r="E23" s="66"/>
      <c r="F23" s="63"/>
      <c r="G23"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3" s="67"/>
      <c r="I23"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3" s="18"/>
    </row>
    <row r="24" spans="1:11" ht="24" customHeight="1" x14ac:dyDescent="0.15">
      <c r="A24" s="60"/>
      <c r="B24" s="34" t="str">
        <f>IF(人件費個別明細表681011124131415[[#This Row],[列1]]="", "", TEXT(人件費個別明細表681011124131415[[#This Row],[列1]],"aaaa"))</f>
        <v/>
      </c>
      <c r="C24" s="66"/>
      <c r="D24" s="7" t="s">
        <v>0</v>
      </c>
      <c r="E24" s="66"/>
      <c r="F24" s="63"/>
      <c r="G24"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4" s="67"/>
      <c r="I24"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4" s="18"/>
    </row>
    <row r="25" spans="1:11" ht="24" customHeight="1" x14ac:dyDescent="0.15">
      <c r="A25" s="60"/>
      <c r="B25" s="34" t="str">
        <f>IF(人件費個別明細表681011124131415[[#This Row],[列1]]="", "", TEXT(人件費個別明細表681011124131415[[#This Row],[列1]],"aaaa"))</f>
        <v/>
      </c>
      <c r="C25" s="66"/>
      <c r="D25" s="7" t="s">
        <v>0</v>
      </c>
      <c r="E25" s="66"/>
      <c r="F25" s="63"/>
      <c r="G25"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5" s="67"/>
      <c r="I25"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5" s="18"/>
    </row>
    <row r="26" spans="1:11" ht="24" customHeight="1" x14ac:dyDescent="0.15">
      <c r="A26" s="60"/>
      <c r="B26" s="34" t="str">
        <f>IF(人件費個別明細表681011124131415[[#This Row],[列1]]="", "", TEXT(人件費個別明細表681011124131415[[#This Row],[列1]],"aaaa"))</f>
        <v/>
      </c>
      <c r="C26" s="66"/>
      <c r="D26" s="7" t="s">
        <v>0</v>
      </c>
      <c r="E26" s="66"/>
      <c r="F26" s="63"/>
      <c r="G26"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6" s="67"/>
      <c r="I26"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6" s="18"/>
    </row>
    <row r="27" spans="1:11" ht="24" customHeight="1" x14ac:dyDescent="0.15">
      <c r="A27" s="60"/>
      <c r="B27" s="34" t="str">
        <f>IF(人件費個別明細表681011124131415[[#This Row],[列1]]="", "", TEXT(人件費個別明細表681011124131415[[#This Row],[列1]],"aaaa"))</f>
        <v/>
      </c>
      <c r="C27" s="66"/>
      <c r="D27" s="7" t="s">
        <v>0</v>
      </c>
      <c r="E27" s="66"/>
      <c r="F27" s="63"/>
      <c r="G27"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7" s="67"/>
      <c r="I27"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7" s="18"/>
    </row>
    <row r="28" spans="1:11" ht="24" customHeight="1" x14ac:dyDescent="0.15">
      <c r="A28" s="60"/>
      <c r="B28" s="34" t="str">
        <f>IF(人件費個別明細表681011124131415[[#This Row],[列1]]="", "", TEXT(人件費個別明細表681011124131415[[#This Row],[列1]],"aaaa"))</f>
        <v/>
      </c>
      <c r="C28" s="66"/>
      <c r="D28" s="7" t="s">
        <v>0</v>
      </c>
      <c r="E28" s="66"/>
      <c r="F28" s="63"/>
      <c r="G28"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8" s="67"/>
      <c r="I28"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8" s="18"/>
    </row>
    <row r="29" spans="1:11" ht="24" customHeight="1" x14ac:dyDescent="0.15">
      <c r="A29" s="60"/>
      <c r="B29" s="34" t="str">
        <f>IF(人件費個別明細表681011124131415[[#This Row],[列1]]="", "", TEXT(人件費個別明細表681011124131415[[#This Row],[列1]],"aaaa"))</f>
        <v/>
      </c>
      <c r="C29" s="66"/>
      <c r="D29" s="7" t="s">
        <v>0</v>
      </c>
      <c r="E29" s="66"/>
      <c r="F29" s="63"/>
      <c r="G29"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29" s="67"/>
      <c r="I29"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29" s="18"/>
    </row>
    <row r="30" spans="1:11" ht="24" customHeight="1" x14ac:dyDescent="0.15">
      <c r="A30" s="60"/>
      <c r="B30" s="34" t="str">
        <f>IF(人件費個別明細表681011124131415[[#This Row],[列1]]="", "", TEXT(人件費個別明細表681011124131415[[#This Row],[列1]],"aaaa"))</f>
        <v/>
      </c>
      <c r="C30" s="66"/>
      <c r="D30" s="7" t="s">
        <v>0</v>
      </c>
      <c r="E30" s="66"/>
      <c r="F30" s="63"/>
      <c r="G30" s="9" t="str">
        <f>IF(人件費個別明細表681011124131415[[#This Row],[列2]]="","",MIN(IF((人件費個別明細表681011124131415[[#This Row],[列4]]-人件費個別明細表681011124131415[[#This Row],[列2]]-人件費個別明細表681011124131415[[#This Row],[列5]])&gt;0,FLOOR((人件費個別明細表681011124131415[[#This Row],[列4]]-人件費個別明細表681011124131415[[#This Row],[列2]]-人件費個別明細表681011124131415[[#This Row],[列5]]),"0:30"),""),"8:00"))</f>
        <v/>
      </c>
      <c r="H30" s="67"/>
      <c r="I30" s="44" t="str">
        <f>IF(人件費個別明細表681011124131415[[#This Row],[列6]]="","",IF(人件費個別明細表681011124131415[[#This Row],[列6]]*24*人件費個別明細表681011124131415[[#This Row],[列10]]&gt;10000,10000,人件費個別明細表681011124131415[[#This Row],[列6]]*24*人件費個別明細表681011124131415[[#This Row],[列10]]))</f>
        <v/>
      </c>
      <c r="J30" s="18"/>
    </row>
    <row r="31" spans="1:11" ht="24" customHeight="1" x14ac:dyDescent="0.15">
      <c r="A31" s="11" t="s">
        <v>2</v>
      </c>
      <c r="B31" s="12"/>
      <c r="C31" s="12">
        <f>SUBTOTAL(102,人件費個別明細表681011124131415[列2])</f>
        <v>0</v>
      </c>
      <c r="D31" s="13" t="s">
        <v>34</v>
      </c>
      <c r="E31" s="14"/>
      <c r="F31" s="15"/>
      <c r="G31" s="33">
        <f>SUBTOTAL(109,人件費個別明細表681011124131415[列6])</f>
        <v>0</v>
      </c>
      <c r="H31" s="33"/>
      <c r="I31" s="45">
        <f>SUBTOTAL(109,人件費個別明細表681011124131415[列9])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5" priority="1" operator="greaterThan">
      <formula>6.25</formula>
    </cfRule>
  </conditionalFormatting>
  <dataValidations count="2">
    <dataValidation imeMode="hiragana" allowBlank="1" showInputMessage="1" showErrorMessage="1" sqref="J8:J30" xr:uid="{AB94E08C-70CB-4B03-8981-741E4BBF74A4}"/>
    <dataValidation imeMode="halfAlpha" allowBlank="1" showInputMessage="1" showErrorMessage="1" sqref="I8:I30 E8:G30 A8:C30" xr:uid="{1D30D3BE-B09A-4EBA-B73A-C27D610DEE4A}"/>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92AF5696-2F68-44A6-A6AF-4D0BC08E5FA0}">
          <x14:formula1>
            <xm:f>(集計!$B$11:$B$12)</xm:f>
          </x14:formula1>
          <xm:sqref>H9</xm:sqref>
        </x14:dataValidation>
        <x14:dataValidation type="list" allowBlank="1" showInputMessage="1" showErrorMessage="1" xr:uid="{5B451991-37AA-4687-AEE6-87117FB9EE84}">
          <x14:formula1>
            <xm:f>(集計!$B$11:$B$13)</xm:f>
          </x14:formula1>
          <xm:sqref>H8 H10:H30</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3ECAC-D24A-449B-AA19-8B14D80B8C2A}">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R9年6月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IF(人件費個別明細表68101112413141516[[#This Row],[列1]]="", "", TEXT(人件費個別明細表68101112413141516[[#This Row],[列1]],"aaaa"))</f>
        <v/>
      </c>
      <c r="C8" s="61"/>
      <c r="D8" s="7" t="s">
        <v>0</v>
      </c>
      <c r="E8" s="61"/>
      <c r="F8" s="63"/>
      <c r="G8"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8" s="67"/>
      <c r="I8"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8" s="41"/>
    </row>
    <row r="9" spans="1:10" ht="24" customHeight="1" x14ac:dyDescent="0.15">
      <c r="A9" s="59"/>
      <c r="B9" s="34" t="str">
        <f>IF(人件費個別明細表68101112413141516[[#This Row],[列1]]="", "", TEXT(人件費個別明細表68101112413141516[[#This Row],[列1]],"aaaa"))</f>
        <v/>
      </c>
      <c r="C9" s="61"/>
      <c r="D9" s="7" t="s">
        <v>0</v>
      </c>
      <c r="E9" s="68"/>
      <c r="F9" s="63"/>
      <c r="G9"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9" s="67"/>
      <c r="I9"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9" s="41"/>
    </row>
    <row r="10" spans="1:10" ht="24" customHeight="1" x14ac:dyDescent="0.15">
      <c r="A10" s="60"/>
      <c r="B10" s="34" t="str">
        <f>IF(人件費個別明細表68101112413141516[[#This Row],[列1]]="", "", TEXT(人件費個別明細表68101112413141516[[#This Row],[列1]],"aaaa"))</f>
        <v/>
      </c>
      <c r="C10" s="66"/>
      <c r="D10" s="7" t="s">
        <v>0</v>
      </c>
      <c r="E10" s="66"/>
      <c r="F10" s="63"/>
      <c r="G10"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0" s="67"/>
      <c r="I10"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0" s="18"/>
    </row>
    <row r="11" spans="1:10" ht="24" customHeight="1" x14ac:dyDescent="0.15">
      <c r="A11" s="60"/>
      <c r="B11" s="34" t="str">
        <f>IF(人件費個別明細表68101112413141516[[#This Row],[列1]]="", "", TEXT(人件費個別明細表68101112413141516[[#This Row],[列1]],"aaaa"))</f>
        <v/>
      </c>
      <c r="C11" s="66"/>
      <c r="D11" s="7" t="s">
        <v>0</v>
      </c>
      <c r="E11" s="66"/>
      <c r="F11" s="63"/>
      <c r="G11"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1" s="67"/>
      <c r="I11"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1" s="18"/>
    </row>
    <row r="12" spans="1:10" ht="24" customHeight="1" x14ac:dyDescent="0.15">
      <c r="A12" s="60"/>
      <c r="B12" s="34" t="str">
        <f>IF(人件費個別明細表68101112413141516[[#This Row],[列1]]="", "", TEXT(人件費個別明細表68101112413141516[[#This Row],[列1]],"aaaa"))</f>
        <v/>
      </c>
      <c r="C12" s="66"/>
      <c r="D12" s="7" t="s">
        <v>0</v>
      </c>
      <c r="E12" s="66"/>
      <c r="F12" s="63"/>
      <c r="G12"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2" s="67"/>
      <c r="I12"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2" s="18"/>
    </row>
    <row r="13" spans="1:10" ht="24" customHeight="1" x14ac:dyDescent="0.15">
      <c r="A13" s="60"/>
      <c r="B13" s="34" t="str">
        <f>IF(人件費個別明細表68101112413141516[[#This Row],[列1]]="", "", TEXT(人件費個別明細表68101112413141516[[#This Row],[列1]],"aaaa"))</f>
        <v/>
      </c>
      <c r="C13" s="66"/>
      <c r="D13" s="7" t="s">
        <v>0</v>
      </c>
      <c r="E13" s="66"/>
      <c r="F13" s="63"/>
      <c r="G13"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3" s="67"/>
      <c r="I13"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3" s="18"/>
    </row>
    <row r="14" spans="1:10" ht="24" customHeight="1" x14ac:dyDescent="0.15">
      <c r="A14" s="60"/>
      <c r="B14" s="34" t="str">
        <f>IF(人件費個別明細表68101112413141516[[#This Row],[列1]]="", "", TEXT(人件費個別明細表68101112413141516[[#This Row],[列1]],"aaaa"))</f>
        <v/>
      </c>
      <c r="C14" s="66"/>
      <c r="D14" s="7" t="s">
        <v>0</v>
      </c>
      <c r="E14" s="66"/>
      <c r="F14" s="63"/>
      <c r="G14"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4" s="67"/>
      <c r="I14"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4" s="18"/>
    </row>
    <row r="15" spans="1:10" ht="24" customHeight="1" x14ac:dyDescent="0.15">
      <c r="A15" s="60"/>
      <c r="B15" s="34" t="str">
        <f>IF(人件費個別明細表68101112413141516[[#This Row],[列1]]="", "", TEXT(人件費個別明細表68101112413141516[[#This Row],[列1]],"aaaa"))</f>
        <v/>
      </c>
      <c r="C15" s="66"/>
      <c r="D15" s="7" t="s">
        <v>0</v>
      </c>
      <c r="E15" s="66"/>
      <c r="F15" s="63"/>
      <c r="G15"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5" s="67"/>
      <c r="I15"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5" s="18"/>
    </row>
    <row r="16" spans="1:10" ht="24" customHeight="1" x14ac:dyDescent="0.15">
      <c r="A16" s="60"/>
      <c r="B16" s="34" t="str">
        <f>IF(人件費個別明細表68101112413141516[[#This Row],[列1]]="", "", TEXT(人件費個別明細表68101112413141516[[#This Row],[列1]],"aaaa"))</f>
        <v/>
      </c>
      <c r="C16" s="66"/>
      <c r="D16" s="7" t="s">
        <v>0</v>
      </c>
      <c r="E16" s="66"/>
      <c r="F16" s="63"/>
      <c r="G16"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6" s="67"/>
      <c r="I16"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6" s="18"/>
    </row>
    <row r="17" spans="1:11" ht="24" customHeight="1" x14ac:dyDescent="0.15">
      <c r="A17" s="60"/>
      <c r="B17" s="34" t="str">
        <f>IF(人件費個別明細表68101112413141516[[#This Row],[列1]]="", "", TEXT(人件費個別明細表68101112413141516[[#This Row],[列1]],"aaaa"))</f>
        <v/>
      </c>
      <c r="C17" s="66"/>
      <c r="D17" s="7" t="s">
        <v>0</v>
      </c>
      <c r="E17" s="66"/>
      <c r="F17" s="63"/>
      <c r="G17"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7" s="67"/>
      <c r="I17"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7" s="18"/>
    </row>
    <row r="18" spans="1:11" ht="24" customHeight="1" x14ac:dyDescent="0.15">
      <c r="A18" s="60"/>
      <c r="B18" s="34" t="str">
        <f>IF(人件費個別明細表68101112413141516[[#This Row],[列1]]="", "", TEXT(人件費個別明細表68101112413141516[[#This Row],[列1]],"aaaa"))</f>
        <v/>
      </c>
      <c r="C18" s="66"/>
      <c r="D18" s="7" t="s">
        <v>0</v>
      </c>
      <c r="E18" s="66"/>
      <c r="F18" s="63"/>
      <c r="G18"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8" s="67"/>
      <c r="I18"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8" s="18"/>
    </row>
    <row r="19" spans="1:11" ht="24" customHeight="1" x14ac:dyDescent="0.15">
      <c r="A19" s="60"/>
      <c r="B19" s="34" t="str">
        <f>IF(人件費個別明細表68101112413141516[[#This Row],[列1]]="", "", TEXT(人件費個別明細表68101112413141516[[#This Row],[列1]],"aaaa"))</f>
        <v/>
      </c>
      <c r="C19" s="66"/>
      <c r="D19" s="7" t="s">
        <v>0</v>
      </c>
      <c r="E19" s="66"/>
      <c r="F19" s="63"/>
      <c r="G19"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19" s="67"/>
      <c r="I19"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19" s="18"/>
    </row>
    <row r="20" spans="1:11" ht="24" customHeight="1" x14ac:dyDescent="0.15">
      <c r="A20" s="60"/>
      <c r="B20" s="34" t="str">
        <f>IF(人件費個別明細表68101112413141516[[#This Row],[列1]]="", "", TEXT(人件費個別明細表68101112413141516[[#This Row],[列1]],"aaaa"))</f>
        <v/>
      </c>
      <c r="C20" s="66"/>
      <c r="D20" s="7" t="s">
        <v>0</v>
      </c>
      <c r="E20" s="66"/>
      <c r="F20" s="63"/>
      <c r="G20"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0" s="67"/>
      <c r="I20"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0" s="18"/>
    </row>
    <row r="21" spans="1:11" ht="24" customHeight="1" x14ac:dyDescent="0.15">
      <c r="A21" s="60"/>
      <c r="B21" s="34" t="str">
        <f>IF(人件費個別明細表68101112413141516[[#This Row],[列1]]="", "", TEXT(人件費個別明細表68101112413141516[[#This Row],[列1]],"aaaa"))</f>
        <v/>
      </c>
      <c r="C21" s="66"/>
      <c r="D21" s="7" t="s">
        <v>0</v>
      </c>
      <c r="E21" s="66"/>
      <c r="F21" s="63"/>
      <c r="G21"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1" s="67"/>
      <c r="I21"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1" s="18"/>
    </row>
    <row r="22" spans="1:11" ht="24" customHeight="1" x14ac:dyDescent="0.15">
      <c r="A22" s="60"/>
      <c r="B22" s="34" t="str">
        <f>IF(人件費個別明細表68101112413141516[[#This Row],[列1]]="", "", TEXT(人件費個別明細表68101112413141516[[#This Row],[列1]],"aaaa"))</f>
        <v/>
      </c>
      <c r="C22" s="66"/>
      <c r="D22" s="7" t="s">
        <v>0</v>
      </c>
      <c r="E22" s="66"/>
      <c r="F22" s="63"/>
      <c r="G22"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2" s="67"/>
      <c r="I22"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2" s="18"/>
    </row>
    <row r="23" spans="1:11" ht="24" customHeight="1" x14ac:dyDescent="0.15">
      <c r="A23" s="60"/>
      <c r="B23" s="34" t="str">
        <f>IF(人件費個別明細表68101112413141516[[#This Row],[列1]]="", "", TEXT(人件費個別明細表68101112413141516[[#This Row],[列1]],"aaaa"))</f>
        <v/>
      </c>
      <c r="C23" s="66"/>
      <c r="D23" s="7" t="s">
        <v>0</v>
      </c>
      <c r="E23" s="66"/>
      <c r="F23" s="63"/>
      <c r="G23"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3" s="67"/>
      <c r="I23"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3" s="18"/>
    </row>
    <row r="24" spans="1:11" ht="24" customHeight="1" x14ac:dyDescent="0.15">
      <c r="A24" s="60"/>
      <c r="B24" s="34" t="str">
        <f>IF(人件費個別明細表68101112413141516[[#This Row],[列1]]="", "", TEXT(人件費個別明細表68101112413141516[[#This Row],[列1]],"aaaa"))</f>
        <v/>
      </c>
      <c r="C24" s="66"/>
      <c r="D24" s="7" t="s">
        <v>0</v>
      </c>
      <c r="E24" s="66"/>
      <c r="F24" s="63"/>
      <c r="G24"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4" s="67"/>
      <c r="I24"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4" s="18"/>
    </row>
    <row r="25" spans="1:11" ht="24" customHeight="1" x14ac:dyDescent="0.15">
      <c r="A25" s="60"/>
      <c r="B25" s="34" t="str">
        <f>IF(人件費個別明細表68101112413141516[[#This Row],[列1]]="", "", TEXT(人件費個別明細表68101112413141516[[#This Row],[列1]],"aaaa"))</f>
        <v/>
      </c>
      <c r="C25" s="66"/>
      <c r="D25" s="7" t="s">
        <v>0</v>
      </c>
      <c r="E25" s="66"/>
      <c r="F25" s="63"/>
      <c r="G25"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5" s="67"/>
      <c r="I25"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5" s="18"/>
    </row>
    <row r="26" spans="1:11" ht="24" customHeight="1" x14ac:dyDescent="0.15">
      <c r="A26" s="60"/>
      <c r="B26" s="34" t="str">
        <f>IF(人件費個別明細表68101112413141516[[#This Row],[列1]]="", "", TEXT(人件費個別明細表68101112413141516[[#This Row],[列1]],"aaaa"))</f>
        <v/>
      </c>
      <c r="C26" s="66"/>
      <c r="D26" s="7" t="s">
        <v>0</v>
      </c>
      <c r="E26" s="66"/>
      <c r="F26" s="63"/>
      <c r="G26"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6" s="67"/>
      <c r="I26"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6" s="18"/>
    </row>
    <row r="27" spans="1:11" ht="24" customHeight="1" x14ac:dyDescent="0.15">
      <c r="A27" s="60"/>
      <c r="B27" s="34" t="str">
        <f>IF(人件費個別明細表68101112413141516[[#This Row],[列1]]="", "", TEXT(人件費個別明細表68101112413141516[[#This Row],[列1]],"aaaa"))</f>
        <v/>
      </c>
      <c r="C27" s="66"/>
      <c r="D27" s="7" t="s">
        <v>0</v>
      </c>
      <c r="E27" s="66"/>
      <c r="F27" s="63"/>
      <c r="G27"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7" s="67"/>
      <c r="I27"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7" s="18"/>
    </row>
    <row r="28" spans="1:11" ht="24" customHeight="1" x14ac:dyDescent="0.15">
      <c r="A28" s="60"/>
      <c r="B28" s="34" t="str">
        <f>IF(人件費個別明細表68101112413141516[[#This Row],[列1]]="", "", TEXT(人件費個別明細表68101112413141516[[#This Row],[列1]],"aaaa"))</f>
        <v/>
      </c>
      <c r="C28" s="66"/>
      <c r="D28" s="7" t="s">
        <v>0</v>
      </c>
      <c r="E28" s="66"/>
      <c r="F28" s="63"/>
      <c r="G28"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8" s="67"/>
      <c r="I28"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8" s="18"/>
    </row>
    <row r="29" spans="1:11" ht="24" customHeight="1" x14ac:dyDescent="0.15">
      <c r="A29" s="60"/>
      <c r="B29" s="34" t="str">
        <f>IF(人件費個別明細表68101112413141516[[#This Row],[列1]]="", "", TEXT(人件費個別明細表68101112413141516[[#This Row],[列1]],"aaaa"))</f>
        <v/>
      </c>
      <c r="C29" s="66"/>
      <c r="D29" s="7" t="s">
        <v>0</v>
      </c>
      <c r="E29" s="66"/>
      <c r="F29" s="63"/>
      <c r="G29"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29" s="67"/>
      <c r="I29"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29" s="18"/>
    </row>
    <row r="30" spans="1:11" ht="24" customHeight="1" x14ac:dyDescent="0.15">
      <c r="A30" s="60"/>
      <c r="B30" s="34" t="str">
        <f>IF(人件費個別明細表68101112413141516[[#This Row],[列1]]="", "", TEXT(人件費個別明細表68101112413141516[[#This Row],[列1]],"aaaa"))</f>
        <v/>
      </c>
      <c r="C30" s="66"/>
      <c r="D30" s="7" t="s">
        <v>0</v>
      </c>
      <c r="E30" s="66"/>
      <c r="F30" s="63"/>
      <c r="G30" s="9" t="str">
        <f>IF(人件費個別明細表68101112413141516[[#This Row],[列2]]="","",MIN(IF((人件費個別明細表68101112413141516[[#This Row],[列4]]-人件費個別明細表68101112413141516[[#This Row],[列2]]-人件費個別明細表68101112413141516[[#This Row],[列5]])&gt;0,FLOOR((人件費個別明細表68101112413141516[[#This Row],[列4]]-人件費個別明細表68101112413141516[[#This Row],[列2]]-人件費個別明細表68101112413141516[[#This Row],[列5]]),"0:30"),""),"8:00"))</f>
        <v/>
      </c>
      <c r="H30" s="67"/>
      <c r="I30" s="44" t="str">
        <f>IF(人件費個別明細表68101112413141516[[#This Row],[列6]]="","",IF(人件費個別明細表68101112413141516[[#This Row],[列6]]*24*人件費個別明細表68101112413141516[[#This Row],[列10]]&gt;10000,10000,人件費個別明細表68101112413141516[[#This Row],[列6]]*24*人件費個別明細表68101112413141516[[#This Row],[列10]]))</f>
        <v/>
      </c>
      <c r="J30" s="18"/>
    </row>
    <row r="31" spans="1:11" ht="24" customHeight="1" x14ac:dyDescent="0.15">
      <c r="A31" s="11" t="s">
        <v>2</v>
      </c>
      <c r="B31" s="12"/>
      <c r="C31" s="12">
        <f>SUBTOTAL(102,人件費個別明細表68101112413141516[列2])</f>
        <v>0</v>
      </c>
      <c r="D31" s="13" t="s">
        <v>34</v>
      </c>
      <c r="E31" s="14"/>
      <c r="F31" s="15"/>
      <c r="G31" s="33">
        <f>SUBTOTAL(109,人件費個別明細表68101112413141516[列6])</f>
        <v>0</v>
      </c>
      <c r="H31" s="33"/>
      <c r="I31" s="45">
        <f>SUBTOTAL(109,人件費個別明細表68101112413141516[列9])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4" priority="1" operator="greaterThan">
      <formula>6.25</formula>
    </cfRule>
  </conditionalFormatting>
  <dataValidations count="2">
    <dataValidation imeMode="halfAlpha" allowBlank="1" showInputMessage="1" showErrorMessage="1" sqref="I8:I30 E8:G30 A8:C30" xr:uid="{6F11C4D0-1718-4C6C-8B34-452EE8B4136E}"/>
    <dataValidation imeMode="hiragana" allowBlank="1" showInputMessage="1" showErrorMessage="1" sqref="J8:J30" xr:uid="{CB1EF7C0-E77E-4CAA-B7DF-B1386FB8A68C}"/>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3A2EC755-9D84-4230-B623-C32A3025E414}">
          <x14:formula1>
            <xm:f>(集計!$B$11:$B$13)</xm:f>
          </x14:formula1>
          <xm:sqref>H8 H10:H30</xm:sqref>
        </x14:dataValidation>
        <x14:dataValidation type="list" allowBlank="1" showInputMessage="1" showErrorMessage="1" xr:uid="{D6B8C650-681A-420F-8DC5-6E7F1BD44601}">
          <x14:formula1>
            <xm:f>(集計!$B$11:$B$12)</xm:f>
          </x14:formula1>
          <xm:sqref>H9</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3FB0-09C3-4C5D-B972-C4E60DEA584E}">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R9年7月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IF(人件費個別明細表6810111241314151617[[#This Row],[列1]]="", "", TEXT(人件費個別明細表6810111241314151617[[#This Row],[列1]],"aaaa"))</f>
        <v/>
      </c>
      <c r="C8" s="61"/>
      <c r="D8" s="7" t="s">
        <v>0</v>
      </c>
      <c r="E8" s="61"/>
      <c r="F8" s="63"/>
      <c r="G8"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8" s="67"/>
      <c r="I8"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8" s="41"/>
    </row>
    <row r="9" spans="1:10" ht="24" customHeight="1" x14ac:dyDescent="0.15">
      <c r="A9" s="59"/>
      <c r="B9" s="34" t="str">
        <f>IF(人件費個別明細表6810111241314151617[[#This Row],[列1]]="", "", TEXT(人件費個別明細表6810111241314151617[[#This Row],[列1]],"aaaa"))</f>
        <v/>
      </c>
      <c r="C9" s="61"/>
      <c r="D9" s="7" t="s">
        <v>0</v>
      </c>
      <c r="E9" s="68"/>
      <c r="F9" s="63"/>
      <c r="G9"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9" s="67"/>
      <c r="I9"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9" s="41"/>
    </row>
    <row r="10" spans="1:10" ht="24" customHeight="1" x14ac:dyDescent="0.15">
      <c r="A10" s="60"/>
      <c r="B10" s="34" t="str">
        <f>IF(人件費個別明細表6810111241314151617[[#This Row],[列1]]="", "", TEXT(人件費個別明細表6810111241314151617[[#This Row],[列1]],"aaaa"))</f>
        <v/>
      </c>
      <c r="C10" s="66"/>
      <c r="D10" s="7" t="s">
        <v>0</v>
      </c>
      <c r="E10" s="66"/>
      <c r="F10" s="63"/>
      <c r="G10"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0" s="67"/>
      <c r="I10"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0" s="18"/>
    </row>
    <row r="11" spans="1:10" ht="24" customHeight="1" x14ac:dyDescent="0.15">
      <c r="A11" s="60"/>
      <c r="B11" s="34" t="str">
        <f>IF(人件費個別明細表6810111241314151617[[#This Row],[列1]]="", "", TEXT(人件費個別明細表6810111241314151617[[#This Row],[列1]],"aaaa"))</f>
        <v/>
      </c>
      <c r="C11" s="66"/>
      <c r="D11" s="7" t="s">
        <v>0</v>
      </c>
      <c r="E11" s="66"/>
      <c r="F11" s="63"/>
      <c r="G11"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1" s="67"/>
      <c r="I11"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1" s="18"/>
    </row>
    <row r="12" spans="1:10" ht="24" customHeight="1" x14ac:dyDescent="0.15">
      <c r="A12" s="60"/>
      <c r="B12" s="34" t="str">
        <f>IF(人件費個別明細表6810111241314151617[[#This Row],[列1]]="", "", TEXT(人件費個別明細表6810111241314151617[[#This Row],[列1]],"aaaa"))</f>
        <v/>
      </c>
      <c r="C12" s="66"/>
      <c r="D12" s="7" t="s">
        <v>0</v>
      </c>
      <c r="E12" s="66"/>
      <c r="F12" s="63"/>
      <c r="G12"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2" s="67"/>
      <c r="I12"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2" s="18"/>
    </row>
    <row r="13" spans="1:10" ht="24" customHeight="1" x14ac:dyDescent="0.15">
      <c r="A13" s="60"/>
      <c r="B13" s="34" t="str">
        <f>IF(人件費個別明細表6810111241314151617[[#This Row],[列1]]="", "", TEXT(人件費個別明細表6810111241314151617[[#This Row],[列1]],"aaaa"))</f>
        <v/>
      </c>
      <c r="C13" s="66"/>
      <c r="D13" s="7" t="s">
        <v>0</v>
      </c>
      <c r="E13" s="66"/>
      <c r="F13" s="63"/>
      <c r="G13"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3" s="67"/>
      <c r="I13"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3" s="18"/>
    </row>
    <row r="14" spans="1:10" ht="24" customHeight="1" x14ac:dyDescent="0.15">
      <c r="A14" s="60"/>
      <c r="B14" s="34" t="str">
        <f>IF(人件費個別明細表6810111241314151617[[#This Row],[列1]]="", "", TEXT(人件費個別明細表6810111241314151617[[#This Row],[列1]],"aaaa"))</f>
        <v/>
      </c>
      <c r="C14" s="66"/>
      <c r="D14" s="7" t="s">
        <v>0</v>
      </c>
      <c r="E14" s="66"/>
      <c r="F14" s="63"/>
      <c r="G14"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4" s="67"/>
      <c r="I14"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4" s="18"/>
    </row>
    <row r="15" spans="1:10" ht="24" customHeight="1" x14ac:dyDescent="0.15">
      <c r="A15" s="60"/>
      <c r="B15" s="34" t="str">
        <f>IF(人件費個別明細表6810111241314151617[[#This Row],[列1]]="", "", TEXT(人件費個別明細表6810111241314151617[[#This Row],[列1]],"aaaa"))</f>
        <v/>
      </c>
      <c r="C15" s="66"/>
      <c r="D15" s="7" t="s">
        <v>0</v>
      </c>
      <c r="E15" s="66"/>
      <c r="F15" s="63"/>
      <c r="G15"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5" s="67"/>
      <c r="I15"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5" s="18"/>
    </row>
    <row r="16" spans="1:10" ht="24" customHeight="1" x14ac:dyDescent="0.15">
      <c r="A16" s="60"/>
      <c r="B16" s="34" t="str">
        <f>IF(人件費個別明細表6810111241314151617[[#This Row],[列1]]="", "", TEXT(人件費個別明細表6810111241314151617[[#This Row],[列1]],"aaaa"))</f>
        <v/>
      </c>
      <c r="C16" s="66"/>
      <c r="D16" s="7" t="s">
        <v>0</v>
      </c>
      <c r="E16" s="66"/>
      <c r="F16" s="63"/>
      <c r="G16"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6" s="67"/>
      <c r="I16"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6" s="18"/>
    </row>
    <row r="17" spans="1:11" ht="24" customHeight="1" x14ac:dyDescent="0.15">
      <c r="A17" s="60"/>
      <c r="B17" s="34" t="str">
        <f>IF(人件費個別明細表6810111241314151617[[#This Row],[列1]]="", "", TEXT(人件費個別明細表6810111241314151617[[#This Row],[列1]],"aaaa"))</f>
        <v/>
      </c>
      <c r="C17" s="66"/>
      <c r="D17" s="7" t="s">
        <v>0</v>
      </c>
      <c r="E17" s="66"/>
      <c r="F17" s="63"/>
      <c r="G17"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7" s="67"/>
      <c r="I17"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7" s="18"/>
    </row>
    <row r="18" spans="1:11" ht="24" customHeight="1" x14ac:dyDescent="0.15">
      <c r="A18" s="60"/>
      <c r="B18" s="34" t="str">
        <f>IF(人件費個別明細表6810111241314151617[[#This Row],[列1]]="", "", TEXT(人件費個別明細表6810111241314151617[[#This Row],[列1]],"aaaa"))</f>
        <v/>
      </c>
      <c r="C18" s="66"/>
      <c r="D18" s="7" t="s">
        <v>0</v>
      </c>
      <c r="E18" s="66"/>
      <c r="F18" s="63"/>
      <c r="G18"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8" s="67"/>
      <c r="I18"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8" s="18"/>
    </row>
    <row r="19" spans="1:11" ht="24" customHeight="1" x14ac:dyDescent="0.15">
      <c r="A19" s="60"/>
      <c r="B19" s="34" t="str">
        <f>IF(人件費個別明細表6810111241314151617[[#This Row],[列1]]="", "", TEXT(人件費個別明細表6810111241314151617[[#This Row],[列1]],"aaaa"))</f>
        <v/>
      </c>
      <c r="C19" s="66"/>
      <c r="D19" s="7" t="s">
        <v>0</v>
      </c>
      <c r="E19" s="66"/>
      <c r="F19" s="63"/>
      <c r="G19"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19" s="67"/>
      <c r="I19"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19" s="18"/>
    </row>
    <row r="20" spans="1:11" ht="24" customHeight="1" x14ac:dyDescent="0.15">
      <c r="A20" s="60"/>
      <c r="B20" s="34" t="str">
        <f>IF(人件費個別明細表6810111241314151617[[#This Row],[列1]]="", "", TEXT(人件費個別明細表6810111241314151617[[#This Row],[列1]],"aaaa"))</f>
        <v/>
      </c>
      <c r="C20" s="66"/>
      <c r="D20" s="7" t="s">
        <v>0</v>
      </c>
      <c r="E20" s="66"/>
      <c r="F20" s="63"/>
      <c r="G20"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0" s="67"/>
      <c r="I20"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0" s="18"/>
    </row>
    <row r="21" spans="1:11" ht="24" customHeight="1" x14ac:dyDescent="0.15">
      <c r="A21" s="60"/>
      <c r="B21" s="34" t="str">
        <f>IF(人件費個別明細表6810111241314151617[[#This Row],[列1]]="", "", TEXT(人件費個別明細表6810111241314151617[[#This Row],[列1]],"aaaa"))</f>
        <v/>
      </c>
      <c r="C21" s="66"/>
      <c r="D21" s="7" t="s">
        <v>0</v>
      </c>
      <c r="E21" s="66"/>
      <c r="F21" s="63"/>
      <c r="G21"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1" s="67"/>
      <c r="I21"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1" s="18"/>
    </row>
    <row r="22" spans="1:11" ht="24" customHeight="1" x14ac:dyDescent="0.15">
      <c r="A22" s="60"/>
      <c r="B22" s="34" t="str">
        <f>IF(人件費個別明細表6810111241314151617[[#This Row],[列1]]="", "", TEXT(人件費個別明細表6810111241314151617[[#This Row],[列1]],"aaaa"))</f>
        <v/>
      </c>
      <c r="C22" s="66"/>
      <c r="D22" s="7" t="s">
        <v>0</v>
      </c>
      <c r="E22" s="66"/>
      <c r="F22" s="63"/>
      <c r="G22"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2" s="67"/>
      <c r="I22"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2" s="18"/>
    </row>
    <row r="23" spans="1:11" ht="24" customHeight="1" x14ac:dyDescent="0.15">
      <c r="A23" s="60"/>
      <c r="B23" s="34" t="str">
        <f>IF(人件費個別明細表6810111241314151617[[#This Row],[列1]]="", "", TEXT(人件費個別明細表6810111241314151617[[#This Row],[列1]],"aaaa"))</f>
        <v/>
      </c>
      <c r="C23" s="66"/>
      <c r="D23" s="7" t="s">
        <v>0</v>
      </c>
      <c r="E23" s="66"/>
      <c r="F23" s="63"/>
      <c r="G23"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3" s="67"/>
      <c r="I23"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3" s="18"/>
    </row>
    <row r="24" spans="1:11" ht="24" customHeight="1" x14ac:dyDescent="0.15">
      <c r="A24" s="60"/>
      <c r="B24" s="34" t="str">
        <f>IF(人件費個別明細表6810111241314151617[[#This Row],[列1]]="", "", TEXT(人件費個別明細表6810111241314151617[[#This Row],[列1]],"aaaa"))</f>
        <v/>
      </c>
      <c r="C24" s="66"/>
      <c r="D24" s="7" t="s">
        <v>0</v>
      </c>
      <c r="E24" s="66"/>
      <c r="F24" s="63"/>
      <c r="G24"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4" s="67"/>
      <c r="I24"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4" s="18"/>
    </row>
    <row r="25" spans="1:11" ht="24" customHeight="1" x14ac:dyDescent="0.15">
      <c r="A25" s="60"/>
      <c r="B25" s="34" t="str">
        <f>IF(人件費個別明細表6810111241314151617[[#This Row],[列1]]="", "", TEXT(人件費個別明細表6810111241314151617[[#This Row],[列1]],"aaaa"))</f>
        <v/>
      </c>
      <c r="C25" s="66"/>
      <c r="D25" s="7" t="s">
        <v>0</v>
      </c>
      <c r="E25" s="66"/>
      <c r="F25" s="63"/>
      <c r="G25"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5" s="67"/>
      <c r="I25"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5" s="18"/>
    </row>
    <row r="26" spans="1:11" ht="24" customHeight="1" x14ac:dyDescent="0.15">
      <c r="A26" s="60"/>
      <c r="B26" s="34" t="str">
        <f>IF(人件費個別明細表6810111241314151617[[#This Row],[列1]]="", "", TEXT(人件費個別明細表6810111241314151617[[#This Row],[列1]],"aaaa"))</f>
        <v/>
      </c>
      <c r="C26" s="66"/>
      <c r="D26" s="7" t="s">
        <v>0</v>
      </c>
      <c r="E26" s="66"/>
      <c r="F26" s="63"/>
      <c r="G26"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6" s="67"/>
      <c r="I26"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6" s="18"/>
    </row>
    <row r="27" spans="1:11" ht="24" customHeight="1" x14ac:dyDescent="0.15">
      <c r="A27" s="60"/>
      <c r="B27" s="34" t="str">
        <f>IF(人件費個別明細表6810111241314151617[[#This Row],[列1]]="", "", TEXT(人件費個別明細表6810111241314151617[[#This Row],[列1]],"aaaa"))</f>
        <v/>
      </c>
      <c r="C27" s="66"/>
      <c r="D27" s="7" t="s">
        <v>0</v>
      </c>
      <c r="E27" s="66"/>
      <c r="F27" s="63"/>
      <c r="G27"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7" s="67"/>
      <c r="I27"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7" s="18"/>
    </row>
    <row r="28" spans="1:11" ht="24" customHeight="1" x14ac:dyDescent="0.15">
      <c r="A28" s="60"/>
      <c r="B28" s="34" t="str">
        <f>IF(人件費個別明細表6810111241314151617[[#This Row],[列1]]="", "", TEXT(人件費個別明細表6810111241314151617[[#This Row],[列1]],"aaaa"))</f>
        <v/>
      </c>
      <c r="C28" s="66"/>
      <c r="D28" s="7" t="s">
        <v>0</v>
      </c>
      <c r="E28" s="66"/>
      <c r="F28" s="63"/>
      <c r="G28"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8" s="67"/>
      <c r="I28"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8" s="18"/>
    </row>
    <row r="29" spans="1:11" ht="24" customHeight="1" x14ac:dyDescent="0.15">
      <c r="A29" s="60"/>
      <c r="B29" s="34" t="str">
        <f>IF(人件費個別明細表6810111241314151617[[#This Row],[列1]]="", "", TEXT(人件費個別明細表6810111241314151617[[#This Row],[列1]],"aaaa"))</f>
        <v/>
      </c>
      <c r="C29" s="66"/>
      <c r="D29" s="7" t="s">
        <v>0</v>
      </c>
      <c r="E29" s="66"/>
      <c r="F29" s="63"/>
      <c r="G29"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29" s="67"/>
      <c r="I29"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29" s="18"/>
    </row>
    <row r="30" spans="1:11" ht="24" customHeight="1" x14ac:dyDescent="0.15">
      <c r="A30" s="60"/>
      <c r="B30" s="34" t="str">
        <f>IF(人件費個別明細表6810111241314151617[[#This Row],[列1]]="", "", TEXT(人件費個別明細表6810111241314151617[[#This Row],[列1]],"aaaa"))</f>
        <v/>
      </c>
      <c r="C30" s="66"/>
      <c r="D30" s="7" t="s">
        <v>0</v>
      </c>
      <c r="E30" s="66"/>
      <c r="F30" s="63"/>
      <c r="G30" s="9" t="str">
        <f>IF(人件費個別明細表6810111241314151617[[#This Row],[列2]]="","",MIN(IF((人件費個別明細表6810111241314151617[[#This Row],[列4]]-人件費個別明細表6810111241314151617[[#This Row],[列2]]-人件費個別明細表6810111241314151617[[#This Row],[列5]])&gt;0,FLOOR((人件費個別明細表6810111241314151617[[#This Row],[列4]]-人件費個別明細表6810111241314151617[[#This Row],[列2]]-人件費個別明細表6810111241314151617[[#This Row],[列5]]),"0:30"),""),"8:00"))</f>
        <v/>
      </c>
      <c r="H30" s="67"/>
      <c r="I30" s="44" t="str">
        <f>IF(人件費個別明細表6810111241314151617[[#This Row],[列6]]="","",IF(人件費個別明細表6810111241314151617[[#This Row],[列6]]*24*人件費個別明細表6810111241314151617[[#This Row],[列10]]&gt;10000,10000,人件費個別明細表6810111241314151617[[#This Row],[列6]]*24*人件費個別明細表6810111241314151617[[#This Row],[列10]]))</f>
        <v/>
      </c>
      <c r="J30" s="18"/>
    </row>
    <row r="31" spans="1:11" ht="24" customHeight="1" x14ac:dyDescent="0.15">
      <c r="A31" s="11" t="s">
        <v>2</v>
      </c>
      <c r="B31" s="12"/>
      <c r="C31" s="12">
        <f>SUBTOTAL(102,人件費個別明細表6810111241314151617[列2])</f>
        <v>0</v>
      </c>
      <c r="D31" s="13" t="s">
        <v>34</v>
      </c>
      <c r="E31" s="14"/>
      <c r="F31" s="15"/>
      <c r="G31" s="33">
        <f>SUBTOTAL(109,人件費個別明細表6810111241314151617[列6])</f>
        <v>0</v>
      </c>
      <c r="H31" s="33"/>
      <c r="I31" s="45">
        <f>SUBTOTAL(109,人件費個別明細表6810111241314151617[列9])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3" priority="1" operator="greaterThan">
      <formula>6.25</formula>
    </cfRule>
  </conditionalFormatting>
  <dataValidations count="2">
    <dataValidation imeMode="hiragana" allowBlank="1" showInputMessage="1" showErrorMessage="1" sqref="J8:J30" xr:uid="{877D512E-E9D5-43F1-9433-350DFBA8B0CE}"/>
    <dataValidation imeMode="halfAlpha" allowBlank="1" showInputMessage="1" showErrorMessage="1" sqref="I8:I30 E8:G30 A8:C30" xr:uid="{AB218B85-6D89-42C7-846B-1F7AB93B7C6B}"/>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724F49D3-C0CF-42CC-AF91-F13C3C1D27E7}">
          <x14:formula1>
            <xm:f>(集計!$B$11:$B$12)</xm:f>
          </x14:formula1>
          <xm:sqref>H9</xm:sqref>
        </x14:dataValidation>
        <x14:dataValidation type="list" allowBlank="1" showInputMessage="1" showErrorMessage="1" xr:uid="{4CC6CD12-D93F-4773-87A8-FB0371F9291E}">
          <x14:formula1>
            <xm:f>(集計!$B$11:$B$13)</xm:f>
          </x14:formula1>
          <xm:sqref>H8 H10:H30</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8CB9C-39D6-451F-8B01-617DEE9F2DD8}">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R9年8月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IF(人件費個別明細表681011124131415161718[[#This Row],[列1]]="", "", TEXT(人件費個別明細表681011124131415161718[[#This Row],[列1]],"aaaa"))</f>
        <v/>
      </c>
      <c r="C8" s="61"/>
      <c r="D8" s="7" t="s">
        <v>0</v>
      </c>
      <c r="E8" s="61"/>
      <c r="F8" s="63"/>
      <c r="G8"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8" s="67"/>
      <c r="I8"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8" s="41"/>
    </row>
    <row r="9" spans="1:10" ht="24" customHeight="1" x14ac:dyDescent="0.15">
      <c r="A9" s="59"/>
      <c r="B9" s="34" t="str">
        <f>IF(人件費個別明細表681011124131415161718[[#This Row],[列1]]="", "", TEXT(人件費個別明細表681011124131415161718[[#This Row],[列1]],"aaaa"))</f>
        <v/>
      </c>
      <c r="C9" s="61"/>
      <c r="D9" s="7" t="s">
        <v>0</v>
      </c>
      <c r="E9" s="68"/>
      <c r="F9" s="63"/>
      <c r="G9"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9" s="67"/>
      <c r="I9"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9" s="41"/>
    </row>
    <row r="10" spans="1:10" ht="24" customHeight="1" x14ac:dyDescent="0.15">
      <c r="A10" s="60"/>
      <c r="B10" s="34" t="str">
        <f>IF(人件費個別明細表681011124131415161718[[#This Row],[列1]]="", "", TEXT(人件費個別明細表681011124131415161718[[#This Row],[列1]],"aaaa"))</f>
        <v/>
      </c>
      <c r="C10" s="66"/>
      <c r="D10" s="7" t="s">
        <v>0</v>
      </c>
      <c r="E10" s="66"/>
      <c r="F10" s="63"/>
      <c r="G10"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0" s="67"/>
      <c r="I10"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0" s="18"/>
    </row>
    <row r="11" spans="1:10" ht="24" customHeight="1" x14ac:dyDescent="0.15">
      <c r="A11" s="60"/>
      <c r="B11" s="34" t="str">
        <f>IF(人件費個別明細表681011124131415161718[[#This Row],[列1]]="", "", TEXT(人件費個別明細表681011124131415161718[[#This Row],[列1]],"aaaa"))</f>
        <v/>
      </c>
      <c r="C11" s="66"/>
      <c r="D11" s="7" t="s">
        <v>0</v>
      </c>
      <c r="E11" s="66"/>
      <c r="F11" s="63"/>
      <c r="G11"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1" s="67"/>
      <c r="I11"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1" s="18"/>
    </row>
    <row r="12" spans="1:10" ht="24" customHeight="1" x14ac:dyDescent="0.15">
      <c r="A12" s="60"/>
      <c r="B12" s="34" t="str">
        <f>IF(人件費個別明細表681011124131415161718[[#This Row],[列1]]="", "", TEXT(人件費個別明細表681011124131415161718[[#This Row],[列1]],"aaaa"))</f>
        <v/>
      </c>
      <c r="C12" s="66"/>
      <c r="D12" s="7" t="s">
        <v>0</v>
      </c>
      <c r="E12" s="66"/>
      <c r="F12" s="63"/>
      <c r="G12"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2" s="67"/>
      <c r="I12"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2" s="18"/>
    </row>
    <row r="13" spans="1:10" ht="24" customHeight="1" x14ac:dyDescent="0.15">
      <c r="A13" s="60"/>
      <c r="B13" s="34" t="str">
        <f>IF(人件費個別明細表681011124131415161718[[#This Row],[列1]]="", "", TEXT(人件費個別明細表681011124131415161718[[#This Row],[列1]],"aaaa"))</f>
        <v/>
      </c>
      <c r="C13" s="66"/>
      <c r="D13" s="7" t="s">
        <v>0</v>
      </c>
      <c r="E13" s="66"/>
      <c r="F13" s="63"/>
      <c r="G13"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3" s="67"/>
      <c r="I13"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3" s="18"/>
    </row>
    <row r="14" spans="1:10" ht="24" customHeight="1" x14ac:dyDescent="0.15">
      <c r="A14" s="60"/>
      <c r="B14" s="34" t="str">
        <f>IF(人件費個別明細表681011124131415161718[[#This Row],[列1]]="", "", TEXT(人件費個別明細表681011124131415161718[[#This Row],[列1]],"aaaa"))</f>
        <v/>
      </c>
      <c r="C14" s="66"/>
      <c r="D14" s="7" t="s">
        <v>0</v>
      </c>
      <c r="E14" s="66"/>
      <c r="F14" s="63"/>
      <c r="G14"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4" s="67"/>
      <c r="I14"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4" s="18"/>
    </row>
    <row r="15" spans="1:10" ht="24" customHeight="1" x14ac:dyDescent="0.15">
      <c r="A15" s="60"/>
      <c r="B15" s="34" t="str">
        <f>IF(人件費個別明細表681011124131415161718[[#This Row],[列1]]="", "", TEXT(人件費個別明細表681011124131415161718[[#This Row],[列1]],"aaaa"))</f>
        <v/>
      </c>
      <c r="C15" s="66"/>
      <c r="D15" s="7" t="s">
        <v>0</v>
      </c>
      <c r="E15" s="66"/>
      <c r="F15" s="63"/>
      <c r="G15"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5" s="67"/>
      <c r="I15"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5" s="18"/>
    </row>
    <row r="16" spans="1:10" ht="24" customHeight="1" x14ac:dyDescent="0.15">
      <c r="A16" s="60"/>
      <c r="B16" s="34" t="str">
        <f>IF(人件費個別明細表681011124131415161718[[#This Row],[列1]]="", "", TEXT(人件費個別明細表681011124131415161718[[#This Row],[列1]],"aaaa"))</f>
        <v/>
      </c>
      <c r="C16" s="66"/>
      <c r="D16" s="7" t="s">
        <v>0</v>
      </c>
      <c r="E16" s="66"/>
      <c r="F16" s="63"/>
      <c r="G16"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6" s="67"/>
      <c r="I16"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6" s="18"/>
    </row>
    <row r="17" spans="1:11" ht="24" customHeight="1" x14ac:dyDescent="0.15">
      <c r="A17" s="60"/>
      <c r="B17" s="34" t="str">
        <f>IF(人件費個別明細表681011124131415161718[[#This Row],[列1]]="", "", TEXT(人件費個別明細表681011124131415161718[[#This Row],[列1]],"aaaa"))</f>
        <v/>
      </c>
      <c r="C17" s="66"/>
      <c r="D17" s="7" t="s">
        <v>0</v>
      </c>
      <c r="E17" s="66"/>
      <c r="F17" s="63"/>
      <c r="G17"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7" s="67"/>
      <c r="I17"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7" s="18"/>
    </row>
    <row r="18" spans="1:11" ht="24" customHeight="1" x14ac:dyDescent="0.15">
      <c r="A18" s="60"/>
      <c r="B18" s="34" t="str">
        <f>IF(人件費個別明細表681011124131415161718[[#This Row],[列1]]="", "", TEXT(人件費個別明細表681011124131415161718[[#This Row],[列1]],"aaaa"))</f>
        <v/>
      </c>
      <c r="C18" s="66"/>
      <c r="D18" s="7" t="s">
        <v>0</v>
      </c>
      <c r="E18" s="66"/>
      <c r="F18" s="63"/>
      <c r="G18"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8" s="67"/>
      <c r="I18"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8" s="18"/>
    </row>
    <row r="19" spans="1:11" ht="24" customHeight="1" x14ac:dyDescent="0.15">
      <c r="A19" s="60"/>
      <c r="B19" s="34" t="str">
        <f>IF(人件費個別明細表681011124131415161718[[#This Row],[列1]]="", "", TEXT(人件費個別明細表681011124131415161718[[#This Row],[列1]],"aaaa"))</f>
        <v/>
      </c>
      <c r="C19" s="66"/>
      <c r="D19" s="7" t="s">
        <v>0</v>
      </c>
      <c r="E19" s="66"/>
      <c r="F19" s="63"/>
      <c r="G19"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19" s="67"/>
      <c r="I19"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19" s="18"/>
    </row>
    <row r="20" spans="1:11" ht="24" customHeight="1" x14ac:dyDescent="0.15">
      <c r="A20" s="60"/>
      <c r="B20" s="34" t="str">
        <f>IF(人件費個別明細表681011124131415161718[[#This Row],[列1]]="", "", TEXT(人件費個別明細表681011124131415161718[[#This Row],[列1]],"aaaa"))</f>
        <v/>
      </c>
      <c r="C20" s="66"/>
      <c r="D20" s="7" t="s">
        <v>0</v>
      </c>
      <c r="E20" s="66"/>
      <c r="F20" s="63"/>
      <c r="G20"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0" s="67"/>
      <c r="I20"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0" s="18"/>
    </row>
    <row r="21" spans="1:11" ht="24" customHeight="1" x14ac:dyDescent="0.15">
      <c r="A21" s="60"/>
      <c r="B21" s="34" t="str">
        <f>IF(人件費個別明細表681011124131415161718[[#This Row],[列1]]="", "", TEXT(人件費個別明細表681011124131415161718[[#This Row],[列1]],"aaaa"))</f>
        <v/>
      </c>
      <c r="C21" s="66"/>
      <c r="D21" s="7" t="s">
        <v>0</v>
      </c>
      <c r="E21" s="66"/>
      <c r="F21" s="63"/>
      <c r="G21"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1" s="67"/>
      <c r="I21"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1" s="18"/>
    </row>
    <row r="22" spans="1:11" ht="24" customHeight="1" x14ac:dyDescent="0.15">
      <c r="A22" s="60"/>
      <c r="B22" s="34" t="str">
        <f>IF(人件費個別明細表681011124131415161718[[#This Row],[列1]]="", "", TEXT(人件費個別明細表681011124131415161718[[#This Row],[列1]],"aaaa"))</f>
        <v/>
      </c>
      <c r="C22" s="66"/>
      <c r="D22" s="7" t="s">
        <v>0</v>
      </c>
      <c r="E22" s="66"/>
      <c r="F22" s="63"/>
      <c r="G22"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2" s="67"/>
      <c r="I22"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2" s="18"/>
    </row>
    <row r="23" spans="1:11" ht="24" customHeight="1" x14ac:dyDescent="0.15">
      <c r="A23" s="60"/>
      <c r="B23" s="34" t="str">
        <f>IF(人件費個別明細表681011124131415161718[[#This Row],[列1]]="", "", TEXT(人件費個別明細表681011124131415161718[[#This Row],[列1]],"aaaa"))</f>
        <v/>
      </c>
      <c r="C23" s="66"/>
      <c r="D23" s="7" t="s">
        <v>0</v>
      </c>
      <c r="E23" s="66"/>
      <c r="F23" s="63"/>
      <c r="G23"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3" s="67"/>
      <c r="I23"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3" s="18"/>
    </row>
    <row r="24" spans="1:11" ht="24" customHeight="1" x14ac:dyDescent="0.15">
      <c r="A24" s="60"/>
      <c r="B24" s="34" t="str">
        <f>IF(人件費個別明細表681011124131415161718[[#This Row],[列1]]="", "", TEXT(人件費個別明細表681011124131415161718[[#This Row],[列1]],"aaaa"))</f>
        <v/>
      </c>
      <c r="C24" s="66"/>
      <c r="D24" s="7" t="s">
        <v>0</v>
      </c>
      <c r="E24" s="66"/>
      <c r="F24" s="63"/>
      <c r="G24"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4" s="67"/>
      <c r="I24"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4" s="18"/>
    </row>
    <row r="25" spans="1:11" ht="24" customHeight="1" x14ac:dyDescent="0.15">
      <c r="A25" s="60"/>
      <c r="B25" s="34" t="str">
        <f>IF(人件費個別明細表681011124131415161718[[#This Row],[列1]]="", "", TEXT(人件費個別明細表681011124131415161718[[#This Row],[列1]],"aaaa"))</f>
        <v/>
      </c>
      <c r="C25" s="66"/>
      <c r="D25" s="7" t="s">
        <v>0</v>
      </c>
      <c r="E25" s="66"/>
      <c r="F25" s="63"/>
      <c r="G25"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5" s="67"/>
      <c r="I25"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5" s="18"/>
    </row>
    <row r="26" spans="1:11" ht="24" customHeight="1" x14ac:dyDescent="0.15">
      <c r="A26" s="60"/>
      <c r="B26" s="34" t="str">
        <f>IF(人件費個別明細表681011124131415161718[[#This Row],[列1]]="", "", TEXT(人件費個別明細表681011124131415161718[[#This Row],[列1]],"aaaa"))</f>
        <v/>
      </c>
      <c r="C26" s="66"/>
      <c r="D26" s="7" t="s">
        <v>0</v>
      </c>
      <c r="E26" s="66"/>
      <c r="F26" s="63"/>
      <c r="G26"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6" s="67"/>
      <c r="I26"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6" s="18"/>
    </row>
    <row r="27" spans="1:11" ht="24" customHeight="1" x14ac:dyDescent="0.15">
      <c r="A27" s="60"/>
      <c r="B27" s="34" t="str">
        <f>IF(人件費個別明細表681011124131415161718[[#This Row],[列1]]="", "", TEXT(人件費個別明細表681011124131415161718[[#This Row],[列1]],"aaaa"))</f>
        <v/>
      </c>
      <c r="C27" s="66"/>
      <c r="D27" s="7" t="s">
        <v>0</v>
      </c>
      <c r="E27" s="66"/>
      <c r="F27" s="63"/>
      <c r="G27"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7" s="67"/>
      <c r="I27"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7" s="18"/>
    </row>
    <row r="28" spans="1:11" ht="24" customHeight="1" x14ac:dyDescent="0.15">
      <c r="A28" s="60"/>
      <c r="B28" s="34" t="str">
        <f>IF(人件費個別明細表681011124131415161718[[#This Row],[列1]]="", "", TEXT(人件費個別明細表681011124131415161718[[#This Row],[列1]],"aaaa"))</f>
        <v/>
      </c>
      <c r="C28" s="66"/>
      <c r="D28" s="7" t="s">
        <v>0</v>
      </c>
      <c r="E28" s="66"/>
      <c r="F28" s="63"/>
      <c r="G28"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8" s="67"/>
      <c r="I28"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8" s="18"/>
    </row>
    <row r="29" spans="1:11" ht="24" customHeight="1" x14ac:dyDescent="0.15">
      <c r="A29" s="60"/>
      <c r="B29" s="34" t="str">
        <f>IF(人件費個別明細表681011124131415161718[[#This Row],[列1]]="", "", TEXT(人件費個別明細表681011124131415161718[[#This Row],[列1]],"aaaa"))</f>
        <v/>
      </c>
      <c r="C29" s="66"/>
      <c r="D29" s="7" t="s">
        <v>0</v>
      </c>
      <c r="E29" s="66"/>
      <c r="F29" s="63"/>
      <c r="G29"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29" s="67"/>
      <c r="I29"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29" s="18"/>
    </row>
    <row r="30" spans="1:11" ht="24" customHeight="1" x14ac:dyDescent="0.15">
      <c r="A30" s="60"/>
      <c r="B30" s="34" t="str">
        <f>IF(人件費個別明細表681011124131415161718[[#This Row],[列1]]="", "", TEXT(人件費個別明細表681011124131415161718[[#This Row],[列1]],"aaaa"))</f>
        <v/>
      </c>
      <c r="C30" s="66"/>
      <c r="D30" s="7" t="s">
        <v>0</v>
      </c>
      <c r="E30" s="66"/>
      <c r="F30" s="63"/>
      <c r="G30" s="9" t="str">
        <f>IF(人件費個別明細表681011124131415161718[[#This Row],[列2]]="","",MIN(IF((人件費個別明細表681011124131415161718[[#This Row],[列4]]-人件費個別明細表681011124131415161718[[#This Row],[列2]]-人件費個別明細表681011124131415161718[[#This Row],[列5]])&gt;0,FLOOR((人件費個別明細表681011124131415161718[[#This Row],[列4]]-人件費個別明細表681011124131415161718[[#This Row],[列2]]-人件費個別明細表681011124131415161718[[#This Row],[列5]]),"0:30"),""),"8:00"))</f>
        <v/>
      </c>
      <c r="H30" s="67"/>
      <c r="I30" s="44" t="str">
        <f>IF(人件費個別明細表681011124131415161718[[#This Row],[列6]]="","",IF(人件費個別明細表681011124131415161718[[#This Row],[列6]]*24*人件費個別明細表681011124131415161718[[#This Row],[列10]]&gt;10000,10000,人件費個別明細表681011124131415161718[[#This Row],[列6]]*24*人件費個別明細表681011124131415161718[[#This Row],[列10]]))</f>
        <v/>
      </c>
      <c r="J30" s="18"/>
    </row>
    <row r="31" spans="1:11" ht="24" customHeight="1" x14ac:dyDescent="0.15">
      <c r="A31" s="11" t="s">
        <v>2</v>
      </c>
      <c r="B31" s="12"/>
      <c r="C31" s="12">
        <f>SUBTOTAL(102,人件費個別明細表681011124131415161718[列2])</f>
        <v>0</v>
      </c>
      <c r="D31" s="13" t="s">
        <v>34</v>
      </c>
      <c r="E31" s="14"/>
      <c r="F31" s="15"/>
      <c r="G31" s="33">
        <f>SUBTOTAL(109,人件費個別明細表681011124131415161718[列6])</f>
        <v>0</v>
      </c>
      <c r="H31" s="33"/>
      <c r="I31" s="45">
        <f>SUBTOTAL(109,人件費個別明細表681011124131415161718[列9])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2" priority="1" operator="greaterThan">
      <formula>6.25</formula>
    </cfRule>
  </conditionalFormatting>
  <dataValidations count="2">
    <dataValidation imeMode="halfAlpha" allowBlank="1" showInputMessage="1" showErrorMessage="1" sqref="I8:I30 E8:G30 A8:C30" xr:uid="{7F7E4959-5A0D-45CE-8A45-EB0589B1EEC0}"/>
    <dataValidation imeMode="hiragana" allowBlank="1" showInputMessage="1" showErrorMessage="1" sqref="J8:J30" xr:uid="{C84FE651-CE54-4AE4-A15E-F4F4AF27B669}"/>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DDA12A1B-7904-4DC1-BB33-23CDCA5D234A}">
          <x14:formula1>
            <xm:f>(集計!$B$11:$B$13)</xm:f>
          </x14:formula1>
          <xm:sqref>H8 H10:H30</xm:sqref>
        </x14:dataValidation>
        <x14:dataValidation type="list" allowBlank="1" showInputMessage="1" showErrorMessage="1" xr:uid="{0A3A04A8-5E1B-43D6-BB2B-C21905FAEC49}">
          <x14:formula1>
            <xm:f>(集計!$B$11:$B$12)</xm:f>
          </x14:formula1>
          <xm:sqref>H9</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7C2F-48F8-4C98-823B-989A6A8C12C8}">
  <sheetPr>
    <tabColor rgb="FFFFCCFF"/>
    <pageSetUpPr fitToPage="1"/>
  </sheetPr>
  <dimension ref="A1:K31"/>
  <sheetViews>
    <sheetView zoomScaleNormal="100" workbookViewId="0">
      <selection sqref="A1:J1"/>
    </sheetView>
  </sheetViews>
  <sheetFormatPr defaultColWidth="11.375" defaultRowHeight="20.100000000000001" customHeight="1" x14ac:dyDescent="0.15"/>
  <cols>
    <col min="1" max="1" width="11.125" style="1" customWidth="1"/>
    <col min="2" max="2" width="5.625" style="1" bestFit="1" customWidth="1"/>
    <col min="3" max="3" width="8.375" style="3" customWidth="1"/>
    <col min="4" max="4" width="2.875" style="4" customWidth="1"/>
    <col min="5" max="5" width="8.375" style="3" customWidth="1"/>
    <col min="6" max="9" width="11.375" style="1" customWidth="1"/>
    <col min="10" max="10" width="33.375" style="5" customWidth="1"/>
    <col min="11" max="16384" width="11.375" style="1"/>
  </cols>
  <sheetData>
    <row r="1" spans="1:10" ht="18" customHeight="1" x14ac:dyDescent="0.15">
      <c r="A1" s="71" t="s">
        <v>12</v>
      </c>
      <c r="B1" s="71"/>
      <c r="C1" s="71"/>
      <c r="D1" s="71"/>
      <c r="E1" s="71"/>
      <c r="F1" s="71"/>
      <c r="G1" s="71"/>
      <c r="H1" s="71"/>
      <c r="I1" s="71"/>
      <c r="J1" s="71"/>
    </row>
    <row r="2" spans="1:10" ht="24" customHeight="1" x14ac:dyDescent="0.15">
      <c r="A2" s="72" t="s">
        <v>10</v>
      </c>
      <c r="B2" s="73"/>
      <c r="C2" s="73"/>
      <c r="D2" s="73"/>
      <c r="E2" s="73"/>
      <c r="F2" s="73"/>
      <c r="G2" s="73"/>
      <c r="H2" s="73"/>
      <c r="I2" s="73"/>
      <c r="J2" s="73"/>
    </row>
    <row r="3" spans="1:10" ht="24" customHeight="1" x14ac:dyDescent="0.15">
      <c r="A3" s="19" t="s">
        <v>3</v>
      </c>
      <c r="B3" s="76" t="str">
        <f ca="1">MID(CELL("filename",$A$3),FIND("]",CELL("filename",$A$3))+1,31)</f>
        <v>R9年9月</v>
      </c>
      <c r="C3" s="77"/>
      <c r="D3" s="77"/>
      <c r="E3" s="77"/>
      <c r="F3" s="77"/>
      <c r="G3" s="77"/>
      <c r="H3" s="77"/>
      <c r="I3" s="77"/>
      <c r="J3" s="78"/>
    </row>
    <row r="4" spans="1:10" ht="24" customHeight="1" x14ac:dyDescent="0.15">
      <c r="A4" s="19" t="s">
        <v>6</v>
      </c>
      <c r="B4" s="83">
        <f>集計!B3</f>
        <v>0</v>
      </c>
      <c r="C4" s="80"/>
      <c r="D4" s="80"/>
      <c r="E4" s="80"/>
      <c r="F4" s="80"/>
      <c r="G4" s="80"/>
      <c r="H4" s="80"/>
      <c r="I4" s="80"/>
      <c r="J4" s="81"/>
    </row>
    <row r="5" spans="1:10" ht="24" customHeight="1" x14ac:dyDescent="0.15">
      <c r="A5" s="19" t="s">
        <v>5</v>
      </c>
      <c r="B5" s="83">
        <f>集計!B4</f>
        <v>0</v>
      </c>
      <c r="C5" s="80"/>
      <c r="D5" s="80"/>
      <c r="E5" s="80"/>
      <c r="F5" s="80"/>
      <c r="G5" s="80"/>
      <c r="H5" s="80"/>
      <c r="I5" s="80"/>
      <c r="J5" s="81"/>
    </row>
    <row r="6" spans="1:10" ht="18" customHeight="1" x14ac:dyDescent="0.15">
      <c r="A6" s="74" t="s">
        <v>11</v>
      </c>
      <c r="B6" s="75"/>
      <c r="C6" s="75"/>
      <c r="D6" s="75"/>
      <c r="E6" s="75"/>
      <c r="F6" s="75"/>
      <c r="G6" s="75"/>
      <c r="H6" s="75"/>
      <c r="I6" s="75"/>
      <c r="J6" s="75"/>
    </row>
    <row r="7" spans="1:10" s="2" customFormat="1" ht="24" customHeight="1" x14ac:dyDescent="0.15">
      <c r="A7" s="55" t="s">
        <v>4</v>
      </c>
      <c r="B7" s="55" t="s">
        <v>16</v>
      </c>
      <c r="C7" s="70" t="s">
        <v>9</v>
      </c>
      <c r="D7" s="70"/>
      <c r="E7" s="70"/>
      <c r="F7" s="17" t="s">
        <v>7</v>
      </c>
      <c r="G7" s="55" t="s">
        <v>8</v>
      </c>
      <c r="H7" s="55" t="s">
        <v>30</v>
      </c>
      <c r="I7" s="55" t="s">
        <v>25</v>
      </c>
      <c r="J7" s="32" t="s">
        <v>1</v>
      </c>
    </row>
    <row r="8" spans="1:10" ht="24" customHeight="1" x14ac:dyDescent="0.15">
      <c r="A8" s="59"/>
      <c r="B8" s="34" t="str">
        <f>IF(人件費個別明細表68101112413141516171819[[#This Row],[列1]]="", "", TEXT(人件費個別明細表68101112413141516171819[[#This Row],[列1]],"aaaa"))</f>
        <v/>
      </c>
      <c r="C8" s="61"/>
      <c r="D8" s="7" t="s">
        <v>0</v>
      </c>
      <c r="E8" s="61"/>
      <c r="F8" s="63"/>
      <c r="G8"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8" s="67"/>
      <c r="I8"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8" s="41"/>
    </row>
    <row r="9" spans="1:10" ht="24" customHeight="1" x14ac:dyDescent="0.15">
      <c r="A9" s="59"/>
      <c r="B9" s="34" t="str">
        <f>IF(人件費個別明細表68101112413141516171819[[#This Row],[列1]]="", "", TEXT(人件費個別明細表68101112413141516171819[[#This Row],[列1]],"aaaa"))</f>
        <v/>
      </c>
      <c r="C9" s="61"/>
      <c r="D9" s="7" t="s">
        <v>0</v>
      </c>
      <c r="E9" s="68"/>
      <c r="F9" s="63"/>
      <c r="G9"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9" s="67"/>
      <c r="I9"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9" s="41"/>
    </row>
    <row r="10" spans="1:10" ht="24" customHeight="1" x14ac:dyDescent="0.15">
      <c r="A10" s="60"/>
      <c r="B10" s="34" t="str">
        <f>IF(人件費個別明細表68101112413141516171819[[#This Row],[列1]]="", "", TEXT(人件費個別明細表68101112413141516171819[[#This Row],[列1]],"aaaa"))</f>
        <v/>
      </c>
      <c r="C10" s="66"/>
      <c r="D10" s="7" t="s">
        <v>0</v>
      </c>
      <c r="E10" s="66"/>
      <c r="F10" s="63"/>
      <c r="G10"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0" s="67"/>
      <c r="I10"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0" s="18"/>
    </row>
    <row r="11" spans="1:10" ht="24" customHeight="1" x14ac:dyDescent="0.15">
      <c r="A11" s="60"/>
      <c r="B11" s="34" t="str">
        <f>IF(人件費個別明細表68101112413141516171819[[#This Row],[列1]]="", "", TEXT(人件費個別明細表68101112413141516171819[[#This Row],[列1]],"aaaa"))</f>
        <v/>
      </c>
      <c r="C11" s="66"/>
      <c r="D11" s="7" t="s">
        <v>0</v>
      </c>
      <c r="E11" s="66"/>
      <c r="F11" s="63"/>
      <c r="G11"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1" s="67"/>
      <c r="I11"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1" s="18"/>
    </row>
    <row r="12" spans="1:10" ht="24" customHeight="1" x14ac:dyDescent="0.15">
      <c r="A12" s="60"/>
      <c r="B12" s="34" t="str">
        <f>IF(人件費個別明細表68101112413141516171819[[#This Row],[列1]]="", "", TEXT(人件費個別明細表68101112413141516171819[[#This Row],[列1]],"aaaa"))</f>
        <v/>
      </c>
      <c r="C12" s="66"/>
      <c r="D12" s="7" t="s">
        <v>0</v>
      </c>
      <c r="E12" s="66"/>
      <c r="F12" s="63"/>
      <c r="G12"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2" s="67"/>
      <c r="I12"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2" s="18"/>
    </row>
    <row r="13" spans="1:10" ht="24" customHeight="1" x14ac:dyDescent="0.15">
      <c r="A13" s="60"/>
      <c r="B13" s="34" t="str">
        <f>IF(人件費個別明細表68101112413141516171819[[#This Row],[列1]]="", "", TEXT(人件費個別明細表68101112413141516171819[[#This Row],[列1]],"aaaa"))</f>
        <v/>
      </c>
      <c r="C13" s="66"/>
      <c r="D13" s="7" t="s">
        <v>0</v>
      </c>
      <c r="E13" s="66"/>
      <c r="F13" s="63"/>
      <c r="G13"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3" s="67"/>
      <c r="I13"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3" s="18"/>
    </row>
    <row r="14" spans="1:10" ht="24" customHeight="1" x14ac:dyDescent="0.15">
      <c r="A14" s="60"/>
      <c r="B14" s="34" t="str">
        <f>IF(人件費個別明細表68101112413141516171819[[#This Row],[列1]]="", "", TEXT(人件費個別明細表68101112413141516171819[[#This Row],[列1]],"aaaa"))</f>
        <v/>
      </c>
      <c r="C14" s="66"/>
      <c r="D14" s="7" t="s">
        <v>0</v>
      </c>
      <c r="E14" s="66"/>
      <c r="F14" s="63"/>
      <c r="G14"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4" s="67"/>
      <c r="I14"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4" s="18"/>
    </row>
    <row r="15" spans="1:10" ht="24" customHeight="1" x14ac:dyDescent="0.15">
      <c r="A15" s="60"/>
      <c r="B15" s="34" t="str">
        <f>IF(人件費個別明細表68101112413141516171819[[#This Row],[列1]]="", "", TEXT(人件費個別明細表68101112413141516171819[[#This Row],[列1]],"aaaa"))</f>
        <v/>
      </c>
      <c r="C15" s="66"/>
      <c r="D15" s="7" t="s">
        <v>0</v>
      </c>
      <c r="E15" s="66"/>
      <c r="F15" s="63"/>
      <c r="G15"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5" s="67"/>
      <c r="I15"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5" s="18"/>
    </row>
    <row r="16" spans="1:10" ht="24" customHeight="1" x14ac:dyDescent="0.15">
      <c r="A16" s="60"/>
      <c r="B16" s="34" t="str">
        <f>IF(人件費個別明細表68101112413141516171819[[#This Row],[列1]]="", "", TEXT(人件費個別明細表68101112413141516171819[[#This Row],[列1]],"aaaa"))</f>
        <v/>
      </c>
      <c r="C16" s="66"/>
      <c r="D16" s="7" t="s">
        <v>0</v>
      </c>
      <c r="E16" s="66"/>
      <c r="F16" s="63"/>
      <c r="G16"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6" s="67"/>
      <c r="I16"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6" s="18"/>
    </row>
    <row r="17" spans="1:11" ht="24" customHeight="1" x14ac:dyDescent="0.15">
      <c r="A17" s="60"/>
      <c r="B17" s="34" t="str">
        <f>IF(人件費個別明細表68101112413141516171819[[#This Row],[列1]]="", "", TEXT(人件費個別明細表68101112413141516171819[[#This Row],[列1]],"aaaa"))</f>
        <v/>
      </c>
      <c r="C17" s="66"/>
      <c r="D17" s="7" t="s">
        <v>0</v>
      </c>
      <c r="E17" s="66"/>
      <c r="F17" s="63"/>
      <c r="G17"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7" s="67"/>
      <c r="I17"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7" s="18"/>
    </row>
    <row r="18" spans="1:11" ht="24" customHeight="1" x14ac:dyDescent="0.15">
      <c r="A18" s="60"/>
      <c r="B18" s="34" t="str">
        <f>IF(人件費個別明細表68101112413141516171819[[#This Row],[列1]]="", "", TEXT(人件費個別明細表68101112413141516171819[[#This Row],[列1]],"aaaa"))</f>
        <v/>
      </c>
      <c r="C18" s="66"/>
      <c r="D18" s="7" t="s">
        <v>0</v>
      </c>
      <c r="E18" s="66"/>
      <c r="F18" s="63"/>
      <c r="G18"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8" s="67"/>
      <c r="I18"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8" s="18"/>
    </row>
    <row r="19" spans="1:11" ht="24" customHeight="1" x14ac:dyDescent="0.15">
      <c r="A19" s="60"/>
      <c r="B19" s="34" t="str">
        <f>IF(人件費個別明細表68101112413141516171819[[#This Row],[列1]]="", "", TEXT(人件費個別明細表68101112413141516171819[[#This Row],[列1]],"aaaa"))</f>
        <v/>
      </c>
      <c r="C19" s="66"/>
      <c r="D19" s="7" t="s">
        <v>0</v>
      </c>
      <c r="E19" s="66"/>
      <c r="F19" s="63"/>
      <c r="G19"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19" s="67"/>
      <c r="I19"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19" s="18"/>
    </row>
    <row r="20" spans="1:11" ht="24" customHeight="1" x14ac:dyDescent="0.15">
      <c r="A20" s="60"/>
      <c r="B20" s="34" t="str">
        <f>IF(人件費個別明細表68101112413141516171819[[#This Row],[列1]]="", "", TEXT(人件費個別明細表68101112413141516171819[[#This Row],[列1]],"aaaa"))</f>
        <v/>
      </c>
      <c r="C20" s="66"/>
      <c r="D20" s="7" t="s">
        <v>0</v>
      </c>
      <c r="E20" s="66"/>
      <c r="F20" s="63"/>
      <c r="G20"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0" s="67"/>
      <c r="I20"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0" s="18"/>
    </row>
    <row r="21" spans="1:11" ht="24" customHeight="1" x14ac:dyDescent="0.15">
      <c r="A21" s="60"/>
      <c r="B21" s="34" t="str">
        <f>IF(人件費個別明細表68101112413141516171819[[#This Row],[列1]]="", "", TEXT(人件費個別明細表68101112413141516171819[[#This Row],[列1]],"aaaa"))</f>
        <v/>
      </c>
      <c r="C21" s="66"/>
      <c r="D21" s="7" t="s">
        <v>0</v>
      </c>
      <c r="E21" s="66"/>
      <c r="F21" s="63"/>
      <c r="G21"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1" s="67"/>
      <c r="I21"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1" s="18"/>
    </row>
    <row r="22" spans="1:11" ht="24" customHeight="1" x14ac:dyDescent="0.15">
      <c r="A22" s="60"/>
      <c r="B22" s="34" t="str">
        <f>IF(人件費個別明細表68101112413141516171819[[#This Row],[列1]]="", "", TEXT(人件費個別明細表68101112413141516171819[[#This Row],[列1]],"aaaa"))</f>
        <v/>
      </c>
      <c r="C22" s="66"/>
      <c r="D22" s="7" t="s">
        <v>0</v>
      </c>
      <c r="E22" s="66"/>
      <c r="F22" s="63"/>
      <c r="G22"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2" s="67"/>
      <c r="I22"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2" s="18"/>
    </row>
    <row r="23" spans="1:11" ht="24" customHeight="1" x14ac:dyDescent="0.15">
      <c r="A23" s="60"/>
      <c r="B23" s="34" t="str">
        <f>IF(人件費個別明細表68101112413141516171819[[#This Row],[列1]]="", "", TEXT(人件費個別明細表68101112413141516171819[[#This Row],[列1]],"aaaa"))</f>
        <v/>
      </c>
      <c r="C23" s="66"/>
      <c r="D23" s="7" t="s">
        <v>0</v>
      </c>
      <c r="E23" s="66"/>
      <c r="F23" s="63"/>
      <c r="G23"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3" s="67"/>
      <c r="I23"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3" s="18"/>
    </row>
    <row r="24" spans="1:11" ht="24" customHeight="1" x14ac:dyDescent="0.15">
      <c r="A24" s="60"/>
      <c r="B24" s="34" t="str">
        <f>IF(人件費個別明細表68101112413141516171819[[#This Row],[列1]]="", "", TEXT(人件費個別明細表68101112413141516171819[[#This Row],[列1]],"aaaa"))</f>
        <v/>
      </c>
      <c r="C24" s="66"/>
      <c r="D24" s="7" t="s">
        <v>0</v>
      </c>
      <c r="E24" s="66"/>
      <c r="F24" s="63"/>
      <c r="G24"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4" s="67"/>
      <c r="I24"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4" s="18"/>
    </row>
    <row r="25" spans="1:11" ht="24" customHeight="1" x14ac:dyDescent="0.15">
      <c r="A25" s="60"/>
      <c r="B25" s="34" t="str">
        <f>IF(人件費個別明細表68101112413141516171819[[#This Row],[列1]]="", "", TEXT(人件費個別明細表68101112413141516171819[[#This Row],[列1]],"aaaa"))</f>
        <v/>
      </c>
      <c r="C25" s="66"/>
      <c r="D25" s="7" t="s">
        <v>0</v>
      </c>
      <c r="E25" s="66"/>
      <c r="F25" s="63"/>
      <c r="G25"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5" s="67"/>
      <c r="I25"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5" s="18"/>
    </row>
    <row r="26" spans="1:11" ht="24" customHeight="1" x14ac:dyDescent="0.15">
      <c r="A26" s="60"/>
      <c r="B26" s="34" t="str">
        <f>IF(人件費個別明細表68101112413141516171819[[#This Row],[列1]]="", "", TEXT(人件費個別明細表68101112413141516171819[[#This Row],[列1]],"aaaa"))</f>
        <v/>
      </c>
      <c r="C26" s="66"/>
      <c r="D26" s="7" t="s">
        <v>0</v>
      </c>
      <c r="E26" s="66"/>
      <c r="F26" s="63"/>
      <c r="G26"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6" s="67"/>
      <c r="I26"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6" s="18"/>
    </row>
    <row r="27" spans="1:11" ht="24" customHeight="1" x14ac:dyDescent="0.15">
      <c r="A27" s="60"/>
      <c r="B27" s="34" t="str">
        <f>IF(人件費個別明細表68101112413141516171819[[#This Row],[列1]]="", "", TEXT(人件費個別明細表68101112413141516171819[[#This Row],[列1]],"aaaa"))</f>
        <v/>
      </c>
      <c r="C27" s="66"/>
      <c r="D27" s="7" t="s">
        <v>0</v>
      </c>
      <c r="E27" s="66"/>
      <c r="F27" s="63"/>
      <c r="G27"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7" s="67"/>
      <c r="I27"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7" s="18"/>
    </row>
    <row r="28" spans="1:11" ht="24" customHeight="1" x14ac:dyDescent="0.15">
      <c r="A28" s="60"/>
      <c r="B28" s="34" t="str">
        <f>IF(人件費個別明細表68101112413141516171819[[#This Row],[列1]]="", "", TEXT(人件費個別明細表68101112413141516171819[[#This Row],[列1]],"aaaa"))</f>
        <v/>
      </c>
      <c r="C28" s="66"/>
      <c r="D28" s="7" t="s">
        <v>0</v>
      </c>
      <c r="E28" s="66"/>
      <c r="F28" s="63"/>
      <c r="G28"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8" s="67"/>
      <c r="I28"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8" s="18"/>
    </row>
    <row r="29" spans="1:11" ht="24" customHeight="1" x14ac:dyDescent="0.15">
      <c r="A29" s="60"/>
      <c r="B29" s="34" t="str">
        <f>IF(人件費個別明細表68101112413141516171819[[#This Row],[列1]]="", "", TEXT(人件費個別明細表68101112413141516171819[[#This Row],[列1]],"aaaa"))</f>
        <v/>
      </c>
      <c r="C29" s="66"/>
      <c r="D29" s="7" t="s">
        <v>0</v>
      </c>
      <c r="E29" s="66"/>
      <c r="F29" s="63"/>
      <c r="G29"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29" s="67"/>
      <c r="I29"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29" s="18"/>
    </row>
    <row r="30" spans="1:11" ht="24" customHeight="1" x14ac:dyDescent="0.15">
      <c r="A30" s="60"/>
      <c r="B30" s="34" t="str">
        <f>IF(人件費個別明細表68101112413141516171819[[#This Row],[列1]]="", "", TEXT(人件費個別明細表68101112413141516171819[[#This Row],[列1]],"aaaa"))</f>
        <v/>
      </c>
      <c r="C30" s="66"/>
      <c r="D30" s="7" t="s">
        <v>0</v>
      </c>
      <c r="E30" s="66"/>
      <c r="F30" s="63"/>
      <c r="G30" s="9" t="str">
        <f>IF(人件費個別明細表68101112413141516171819[[#This Row],[列2]]="","",MIN(IF((人件費個別明細表68101112413141516171819[[#This Row],[列4]]-人件費個別明細表68101112413141516171819[[#This Row],[列2]]-人件費個別明細表68101112413141516171819[[#This Row],[列5]])&gt;0,FLOOR((人件費個別明細表68101112413141516171819[[#This Row],[列4]]-人件費個別明細表68101112413141516171819[[#This Row],[列2]]-人件費個別明細表68101112413141516171819[[#This Row],[列5]]),"0:30"),""),"8:00"))</f>
        <v/>
      </c>
      <c r="H30" s="67"/>
      <c r="I30" s="44" t="str">
        <f>IF(人件費個別明細表68101112413141516171819[[#This Row],[列6]]="","",IF(人件費個別明細表68101112413141516171819[[#This Row],[列6]]*24*人件費個別明細表68101112413141516171819[[#This Row],[列10]]&gt;10000,10000,人件費個別明細表68101112413141516171819[[#This Row],[列6]]*24*人件費個別明細表68101112413141516171819[[#This Row],[列10]]))</f>
        <v/>
      </c>
      <c r="J30" s="18"/>
    </row>
    <row r="31" spans="1:11" ht="24" customHeight="1" x14ac:dyDescent="0.15">
      <c r="A31" s="11" t="s">
        <v>2</v>
      </c>
      <c r="B31" s="12"/>
      <c r="C31" s="12">
        <f>SUBTOTAL(102,人件費個別明細表68101112413141516171819[列2])</f>
        <v>0</v>
      </c>
      <c r="D31" s="13" t="s">
        <v>34</v>
      </c>
      <c r="E31" s="14"/>
      <c r="F31" s="15"/>
      <c r="G31" s="33">
        <f>SUBTOTAL(109,人件費個別明細表68101112413141516171819[列6])</f>
        <v>0</v>
      </c>
      <c r="H31" s="33"/>
      <c r="I31" s="45">
        <f>SUBTOTAL(109,人件費個別明細表68101112413141516171819[列9])</f>
        <v>0</v>
      </c>
      <c r="J31" s="10"/>
      <c r="K31" s="20"/>
    </row>
  </sheetData>
  <sheetProtection formatCells="0" selectLockedCells="1"/>
  <mergeCells count="7">
    <mergeCell ref="C7:E7"/>
    <mergeCell ref="A1:J1"/>
    <mergeCell ref="A2:J2"/>
    <mergeCell ref="B3:J3"/>
    <mergeCell ref="B4:J4"/>
    <mergeCell ref="B5:J5"/>
    <mergeCell ref="A6:J6"/>
  </mergeCells>
  <phoneticPr fontId="2"/>
  <conditionalFormatting sqref="G31">
    <cfRule type="cellIs" dxfId="21" priority="1" operator="greaterThan">
      <formula>6.25</formula>
    </cfRule>
  </conditionalFormatting>
  <dataValidations count="2">
    <dataValidation imeMode="hiragana" allowBlank="1" showInputMessage="1" showErrorMessage="1" sqref="J8:J30" xr:uid="{BAB71C4D-E2D6-4C6F-A9E4-9A37F67E2439}"/>
    <dataValidation imeMode="halfAlpha" allowBlank="1" showInputMessage="1" showErrorMessage="1" sqref="I8:I30 E8:G30 A8:C30" xr:uid="{8C088EE4-79DC-443D-86BA-5D4AAA044796}"/>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1AD32860-BC2F-40D6-9BC8-CCC0BDAAED15}">
          <x14:formula1>
            <xm:f>(集計!$B$11:$B$12)</xm:f>
          </x14:formula1>
          <xm:sqref>H9</xm:sqref>
        </x14:dataValidation>
        <x14:dataValidation type="list" allowBlank="1" showInputMessage="1" showErrorMessage="1" xr:uid="{2BAA43D8-26FE-4CE0-A855-B1771546BBCD}">
          <x14:formula1>
            <xm:f>(集計!$B$11:$B$13)</xm:f>
          </x14:formula1>
          <xm:sqref>H8 H10:H30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【記入例】はじめにお読みください</vt:lpstr>
      <vt:lpstr>集計</vt:lpstr>
      <vt:lpstr>R8年4月</vt:lpstr>
      <vt:lpstr>R8年5月</vt:lpstr>
      <vt:lpstr>R8年6月</vt:lpstr>
      <vt:lpstr>R8年7月</vt:lpstr>
      <vt:lpstr>R8年8月</vt:lpstr>
      <vt:lpstr>R8年9月</vt:lpstr>
      <vt:lpstr>R8年10月</vt:lpstr>
      <vt:lpstr>R8年11月</vt:lpstr>
      <vt:lpstr>R8年12月</vt:lpstr>
      <vt:lpstr>R9年1月</vt:lpstr>
      <vt:lpstr>R9年2月</vt:lpstr>
      <vt:lpstr>R9年3月</vt:lpstr>
      <vt:lpstr>R9年4月</vt:lpstr>
      <vt:lpstr>R9年5月</vt:lpstr>
      <vt:lpstr>R9年6月</vt:lpstr>
      <vt:lpstr>R9年7月</vt:lpstr>
      <vt:lpstr>R9年8月</vt:lpstr>
      <vt:lpstr>R9年9月</vt:lpstr>
      <vt:lpstr>【記入例】はじめにお読みください!Print_Area</vt:lpstr>
      <vt:lpstr>'R8年10月'!Print_Area</vt:lpstr>
      <vt:lpstr>'R8年11月'!Print_Area</vt:lpstr>
      <vt:lpstr>'R8年12月'!Print_Area</vt:lpstr>
      <vt:lpstr>'R8年4月'!Print_Area</vt:lpstr>
      <vt:lpstr>'R8年5月'!Print_Area</vt:lpstr>
      <vt:lpstr>'R8年6月'!Print_Area</vt:lpstr>
      <vt:lpstr>'R8年7月'!Print_Area</vt:lpstr>
      <vt:lpstr>'R8年8月'!Print_Area</vt:lpstr>
      <vt:lpstr>'R8年9月'!Print_Area</vt:lpstr>
      <vt:lpstr>'R9年1月'!Print_Area</vt:lpstr>
      <vt:lpstr>'R9年2月'!Print_Area</vt:lpstr>
      <vt:lpstr>'R9年3月'!Print_Area</vt:lpstr>
      <vt:lpstr>'R9年4月'!Print_Area</vt:lpstr>
      <vt:lpstr>'R9年5月'!Print_Area</vt:lpstr>
      <vt:lpstr>'R9年6月'!Print_Area</vt:lpstr>
      <vt:lpstr>'R9年7月'!Print_Area</vt:lpstr>
      <vt:lpstr>'R9年8月'!Print_Area</vt:lpstr>
      <vt:lpstr>'R9年9月'!Print_Area</vt:lpstr>
      <vt:lpstr>時給単価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2012-08-04T05:34:37Z</dcterms:created>
  <dcterms:modified xsi:type="dcterms:W3CDTF">2026-04-24T03:02:29Z</dcterms:modified>
</cp:coreProperties>
</file>